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 firstSheet="2" activeTab="6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D8" i="12"/>
  <c r="G293" i="1"/>
  <c r="I293" i="1"/>
  <c r="J293" i="1"/>
  <c r="K293" i="1"/>
  <c r="H280" i="1"/>
  <c r="H278" i="1"/>
  <c r="H276" i="1"/>
  <c r="D276" i="1" s="1"/>
  <c r="H272" i="1"/>
  <c r="H266" i="1"/>
  <c r="H260" i="1"/>
  <c r="H258" i="1"/>
  <c r="F254" i="1"/>
  <c r="D254" i="1" s="1"/>
  <c r="F252" i="1"/>
  <c r="F250" i="1"/>
  <c r="D250" i="1" s="1"/>
  <c r="F238" i="1"/>
  <c r="D32" i="12" s="1"/>
  <c r="F232" i="1"/>
  <c r="D26" i="12" s="1"/>
  <c r="F223" i="1"/>
  <c r="D17" i="12" s="1"/>
  <c r="F214" i="1"/>
  <c r="F212" i="1"/>
  <c r="E207" i="1"/>
  <c r="D207" i="1" s="1"/>
  <c r="E203" i="1"/>
  <c r="E201" i="1"/>
  <c r="D201" i="1" s="1"/>
  <c r="E193" i="1"/>
  <c r="D193" i="1" s="1"/>
  <c r="E191" i="1"/>
  <c r="E183" i="1"/>
  <c r="E171" i="1"/>
  <c r="E169" i="1"/>
  <c r="D169" i="1" s="1"/>
  <c r="E167" i="1"/>
  <c r="E165" i="1"/>
  <c r="E163" i="1"/>
  <c r="D163" i="1" s="1"/>
  <c r="E161" i="1"/>
  <c r="D161" i="1" s="1"/>
  <c r="E159" i="1"/>
  <c r="E157" i="1"/>
  <c r="D157" i="1" s="1"/>
  <c r="E155" i="1"/>
  <c r="E150" i="1"/>
  <c r="E144" i="1"/>
  <c r="D144" i="1" s="1"/>
  <c r="E137" i="1"/>
  <c r="D137" i="1" s="1"/>
  <c r="E135" i="1"/>
  <c r="D135" i="1" s="1"/>
  <c r="E118" i="1"/>
  <c r="D118" i="1" s="1"/>
  <c r="E113" i="1"/>
  <c r="E109" i="1"/>
  <c r="D109" i="1" s="1"/>
  <c r="E100" i="1"/>
  <c r="E93" i="1"/>
  <c r="E86" i="1"/>
  <c r="D86" i="1" s="1"/>
  <c r="E84" i="1"/>
  <c r="D84" i="1" s="1"/>
  <c r="E82" i="1"/>
  <c r="D82" i="1" s="1"/>
  <c r="E80" i="1"/>
  <c r="E78" i="1"/>
  <c r="D78" i="1" s="1"/>
  <c r="E76" i="1"/>
  <c r="D76" i="1" s="1"/>
  <c r="E74" i="1"/>
  <c r="D74" i="1" s="1"/>
  <c r="E72" i="1"/>
  <c r="D72" i="1" s="1"/>
  <c r="E66" i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6" i="1"/>
  <c r="D67" i="1"/>
  <c r="D68" i="1"/>
  <c r="D69" i="1"/>
  <c r="D70" i="1"/>
  <c r="D71" i="1"/>
  <c r="D73" i="1"/>
  <c r="D75" i="1"/>
  <c r="D77" i="1"/>
  <c r="D79" i="1"/>
  <c r="D80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3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8" i="1"/>
  <c r="D159" i="1"/>
  <c r="D160" i="1"/>
  <c r="D162" i="1"/>
  <c r="D164" i="1"/>
  <c r="D165" i="1"/>
  <c r="D166" i="1"/>
  <c r="D167" i="1"/>
  <c r="D168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1" i="1"/>
  <c r="D192" i="1"/>
  <c r="D194" i="1"/>
  <c r="D195" i="1"/>
  <c r="D196" i="1"/>
  <c r="D197" i="1"/>
  <c r="D198" i="1"/>
  <c r="D199" i="1"/>
  <c r="D200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9" i="1"/>
  <c r="D240" i="1"/>
  <c r="D241" i="1"/>
  <c r="D242" i="1"/>
  <c r="D243" i="1"/>
  <c r="D244" i="1"/>
  <c r="D245" i="1"/>
  <c r="D246" i="1"/>
  <c r="D247" i="1"/>
  <c r="D248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38" i="1" l="1"/>
  <c r="F211" i="1"/>
  <c r="F210" i="1" s="1"/>
  <c r="E88" i="1"/>
  <c r="D88" i="1" s="1"/>
  <c r="H264" i="1"/>
  <c r="D264" i="1" s="1"/>
  <c r="E190" i="1"/>
  <c r="D190" i="1" s="1"/>
  <c r="E134" i="1"/>
  <c r="D232" i="1"/>
  <c r="D7" i="12"/>
  <c r="D53" i="1"/>
  <c r="D212" i="1"/>
  <c r="F249" i="1"/>
  <c r="D249" i="1" s="1"/>
  <c r="H257" i="1"/>
  <c r="H256" i="1" s="1"/>
  <c r="D211" i="1"/>
  <c r="D183" i="1"/>
  <c r="E49" i="1"/>
  <c r="D49" i="1" s="1"/>
  <c r="E7" i="1"/>
  <c r="D134" i="1" l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E26" i="4" s="1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I12" i="2"/>
  <c r="J12" i="2"/>
  <c r="K12" i="2"/>
  <c r="L12" i="2"/>
  <c r="D12" i="2"/>
  <c r="H26" i="2" l="1"/>
  <c r="E28" i="4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<sst xmlns="http://schemas.openxmlformats.org/spreadsheetml/2006/main" count="554" uniqueCount="447">
  <si>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</si>
  <si>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</si>
  <si>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</si>
  <si>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</si>
  <si>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</si>
  <si>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</si>
  <si>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</si>
  <si>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</si>
  <si>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</si>
  <si>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</si>
  <si>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</si>
  <si>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</si>
  <si>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</si>
  <si>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</si>
  <si>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</si>
  <si>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</si>
  <si>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</si>
  <si>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</si>
  <si>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</si>
  <si>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</si>
  <si>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</si>
  <si>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</si>
  <si>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</si>
  <si>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</si>
  <si>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</si>
  <si>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</si>
  <si>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</si>
  <si>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</si>
  <si>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</si>
  <si>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</si>
  <si>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</si>
  <si>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</si>
  <si>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</si>
  <si>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</si>
  <si>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</si>
  <si>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</si>
  <si>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</si>
  <si>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</si>
  <si>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</si>
  <si>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</si>
  <si>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</si>
  <si>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</si>
  <si>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</si>
  <si>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</si>
  <si>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</si>
  <si>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</si>
  <si>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</si>
  <si>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</si>
  <si>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</si>
  <si>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</si>
  <si>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</si>
  <si>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</si>
  <si>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</si>
  <si>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</si>
  <si>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</si>
  <si>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</si>
  <si>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</si>
  <si>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</si>
  <si>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</si>
  <si>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</si>
  <si>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</si>
  <si>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</si>
  <si>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</si>
  <si>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</si>
  <si>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</si>
  <si>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</si>
  <si>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</si>
  <si>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</si>
  <si>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</si>
  <si>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</si>
  <si>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</si>
  <si>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</si>
  <si>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</si>
  <si>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</si>
  <si>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</si>
  <si>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</si>
  <si>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</si>
  <si>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</si>
  <si>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</si>
  <si>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</si>
  <si>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</si>
  <si>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</si>
  <si>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</si>
  <si>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</si>
  <si>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</si>
  <si>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</si>
  <si>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</si>
  <si>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</si>
  <si>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</si>
  <si>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</si>
  <si>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</si>
  <si>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</si>
  <si>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</si>
  <si>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</si>
  <si>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</si>
  <si>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</si>
  <si>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</si>
  <si>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</si>
  <si>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</si>
  <si>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</si>
  <si>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</si>
  <si>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</si>
  <si>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</si>
  <si>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</si>
  <si>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</si>
  <si>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</si>
  <si>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</si>
  <si>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</si>
  <si>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</si>
  <si>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</si>
  <si>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</si>
  <si>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</si>
  <si>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</si>
  <si>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</si>
  <si>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</si>
  <si>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</si>
  <si>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</si>
  <si>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</si>
  <si>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</si>
  <si>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</si>
  <si>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</si>
  <si>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</si>
  <si>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</si>
  <si>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</si>
  <si>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</si>
  <si>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</si>
  <si>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</si>
  <si>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</si>
  <si>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</si>
  <si>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</si>
  <si>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</si>
  <si>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</si>
  <si>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</si>
  <si>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</si>
  <si>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</si>
  <si>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</si>
  <si>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</si>
  <si>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</si>
  <si>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</si>
  <si>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</si>
  <si>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</si>
  <si>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</si>
  <si>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</si>
  <si>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</si>
  <si>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</si>
  <si>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</si>
  <si>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</si>
  <si>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</si>
  <si>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</si>
  <si>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</si>
  <si>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</si>
  <si>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</si>
  <si>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</si>
  <si>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</si>
  <si>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</si>
  <si>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</si>
  <si>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</si>
  <si>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</si>
  <si>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</si>
  <si>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</si>
  <si>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</si>
  <si>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</si>
  <si>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</si>
  <si>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</si>
  <si>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</si>
  <si>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</si>
  <si>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</si>
  <si>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</si>
  <si>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</si>
  <si>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</si>
  <si>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</si>
  <si>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</si>
  <si>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</si>
  <si>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</si>
  <si>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</si>
  <si>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</si>
  <si>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</si>
  <si>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</si>
  <si>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</si>
  <si>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</si>
  <si>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</si>
  <si>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</si>
  <si>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</si>
  <si>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</si>
  <si>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</si>
  <si>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</si>
  <si>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</si>
  <si>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</si>
  <si>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</si>
  <si>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</si>
  <si>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</si>
  <si>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</si>
  <si>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</si>
  <si>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</si>
  <si>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</si>
  <si>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</si>
  <si>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</si>
  <si>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</si>
  <si>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</si>
  <si>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</si>
  <si>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</si>
  <si>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</si>
  <si>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</si>
  <si>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</si>
  <si>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</si>
  <si>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</si>
  <si>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</si>
  <si>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</si>
  <si>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</si>
  <si>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</si>
  <si>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</si>
  <si>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</si>
  <si>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</si>
  <si>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</si>
  <si>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</si>
  <si>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</si>
  <si>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</si>
  <si>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</si>
  <si>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</si>
  <si>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</si>
  <si>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</si>
  <si>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</si>
  <si>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</si>
  <si>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</si>
  <si>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</si>
  <si>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</si>
  <si>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</si>
  <si>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</si>
  <si>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</si>
  <si>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</si>
  <si>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</si>
  <si>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</si>
  <si>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</si>
  <si>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</si>
  <si>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</si>
  <si>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</si>
  <si>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</si>
  <si>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</si>
  <si>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</si>
  <si>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</si>
  <si>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</si>
  <si>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</si>
  <si>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</si>
  <si>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</si>
  <si>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</si>
  <si>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</si>
  <si>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</si>
  <si>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</si>
  <si>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</si>
  <si>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</si>
  <si>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</si>
  <si>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</si>
  <si>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</si>
  <si>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</si>
  <si>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</si>
  <si>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</si>
  <si>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</si>
  <si>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</si>
  <si>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</si>
  <si>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</si>
  <si>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</si>
  <si>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</si>
  <si>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</si>
  <si>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</si>
  <si>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</si>
  <si>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</si>
  <si>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</si>
  <si>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</si>
  <si>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</si>
  <si>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</si>
  <si>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</si>
  <si>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</si>
  <si>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</si>
  <si>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</si>
  <si>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</si>
  <si>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</si>
  <si>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</si>
  <si>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</si>
  <si>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</si>
  <si>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</si>
  <si>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</si>
  <si>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</si>
  <si>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</si>
  <si>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</si>
  <si>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</si>
  <si>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</si>
  <si>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</si>
  <si>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</si>
  <si>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</si>
  <si>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</si>
  <si>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</si>
  <si>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</si>
  <si>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</si>
  <si>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</si>
  <si>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</si>
  <si>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</si>
  <si>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</si>
  <si>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</si>
  <si>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</si>
  <si>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</si>
  <si>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</si>
  <si>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</si>
  <si>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</si>
  <si>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</si>
  <si>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</si>
  <si>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</si>
  <si>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</si>
  <si>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</si>
  <si>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</si>
  <si>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</si>
  <si>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</si>
  <si>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</si>
  <si>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</si>
  <si>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</si>
  <si>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</si>
  <si>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</si>
  <si>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</si>
  <si>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</si>
  <si>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</si>
  <si>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</si>
  <si>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</si>
  <si>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</si>
  <si>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</si>
  <si>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</si>
  <si>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</si>
  <si>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</si>
  <si>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</si>
  <si>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</si>
  <si>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</si>
  <si>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</si>
  <si>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</si>
  <si>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</si>
  <si>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</si>
  <si>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</si>
  <si>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</si>
  <si>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</si>
  <si>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</si>
  <si>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</si>
  <si>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</si>
  <si>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</si>
  <si>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</si>
  <si>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</si>
  <si>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</si>
  <si>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</si>
  <si>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</si>
  <si>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</si>
  <si>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</si>
  <si>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</si>
  <si>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</si>
  <si>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</si>
  <si>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</si>
  <si>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</si>
  <si>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</si>
  <si>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</si>
  <si>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</si>
  <si>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</si>
  <si>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</si>
  <si>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</si>
  <si>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</si>
  <si>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</si>
  <si>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</si>
  <si>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</si>
  <si>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</si>
  <si>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</si>
  <si>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</si>
  <si>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</si>
  <si>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</si>
  <si>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</si>
  <si>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</si>
  <si>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</si>
  <si>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</si>
  <si>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</si>
  <si>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</si>
  <si>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</si>
  <si>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</si>
  <si>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</si>
  <si>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</si>
  <si>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</si>
  <si>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</si>
  <si>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</si>
  <si>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</si>
  <si>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</si>
  <si>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</si>
  <si>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</si>
  <si>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</si>
  <si>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</si>
  <si>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</si>
  <si>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</si>
  <si>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</si>
  <si>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</si>
  <si>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</si>
  <si>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</si>
  <si>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</si>
  <si>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</si>
  <si>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</si>
  <si>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</si>
  <si>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</si>
  <si>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</si>
  <si>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</si>
  <si>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</si>
  <si>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</si>
  <si>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</si>
  <si>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</si>
  <si>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</si>
  <si>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</si>
  <si>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</si>
  <si>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</si>
  <si>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</si>
  <si>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</si>
  <si>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</si>
  <si>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</si>
  <si>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</si>
  <si>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</si>
  <si>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</si>
  <si>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</si>
  <si>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</si>
  <si>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</si>
  <si>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</si>
  <si>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</si>
  <si>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</si>
  <si>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</si>
  <si>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</si>
  <si>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</si>
  <si>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</si>
  <si>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</si>
  <si>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</si>
  <si>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</si>
  <si>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</si>
  <si>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</si>
  <si>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</si>
  <si>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</si>
  <si>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</si>
  <si>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</si>
  <si>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</si>
  <si>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</si>
  <si>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</si>
  <si>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</si>
  <si>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</si>
  <si>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</si>
  <si>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</si>
  <si>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</si>
  <si>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</si>
  <si>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</si>
  <si>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1 / 2021      الى 31 / 3 / 2021    </t>
  </si>
  <si>
    <t xml:space="preserve">تقرير بالأصول الثابتة بتاريخ 31 /  3 /   2021م </t>
  </si>
  <si>
    <t>تقرير بالإلتزامات وصافي اًلأصول بتاريخ 31 /  3 /    2021م</t>
  </si>
  <si>
    <t xml:space="preserve">تقرير إيرادات ومصروفات البرامج والأنشطة المقيدة للفترة من 1 /  1 / 2021م      الى  31 / 3 /  2021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</si>
</sst>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 x14ac:knownFonts="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295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67" fillId="18" borderId="27" xfId="0" applyFont="1" applyFill="1" applyBorder="1" applyProtection="1">
      <protection locked="0"/>
    </xf>
    <xf numFmtId="0" fontId="67" fillId="18" borderId="26" xfId="0" applyFont="1" applyFill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457201</xdr:colOff>
      <xdr:row>1</xdr:row>
      <xdr:rowOff>57149</xdr:rowOff>
    </xdr:from>
    <xdr:to>
      <xdr:col>9</xdr:col>
      <xdr:colOff>38100</xdr:colOff>
      <xdr:row>34</xdr:row>
      <xdr:rowOff>160020</xdr:rowOff>
    </xdr:to>
    <xdr:sp macro="" textlink="">
      <xdr:nvSpPr>
        <xdr:cNvPr id="2" name="مربع نص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980381900" y="232409"/>
          <a:ext cx="5615939" cy="58864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لجنة التنمية: </a:t>
          </a:r>
          <a:r>
            <a:rPr lang="ar-SA" sz="1400" b="0" i="0" u="none" strike="noStrike">
              <a:solidFill>
                <a:srgbClr val="000000"/>
              </a:solidFill>
              <a:effectLst/>
              <a:latin typeface="Arial"/>
            </a:rPr>
            <a:t>لجنة التنمية الاجتماعية الأهلية بأوثال </a:t>
          </a:r>
          <a:r>
            <a:rPr lang="ar-SA" sz="1400"/>
            <a:t>       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(</a:t>
          </a:r>
          <a:r>
            <a:rPr lang="ar-SA" sz="1400" b="0" i="0" u="none" strike="noStrike">
              <a:solidFill>
                <a:srgbClr val="000000"/>
              </a:solidFill>
              <a:effectLst/>
              <a:latin typeface="Arial"/>
            </a:rPr>
            <a:t>1097736.45</a:t>
          </a:r>
          <a:r>
            <a:rPr lang="ar-SA" sz="1400">
              <a:effectLst/>
              <a:latin typeface="+mn-lt"/>
              <a:ea typeface="Calibri"/>
              <a:cs typeface="+mn-cs"/>
            </a:rPr>
            <a:t>)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التاريخ :</a:t>
          </a:r>
          <a:r>
            <a:rPr lang="ar-SA" sz="1400" b="0" i="0" u="none" strike="noStrike">
              <a:solidFill>
                <a:srgbClr val="000000"/>
              </a:solidFill>
              <a:effectLst/>
              <a:latin typeface="Arial"/>
            </a:rPr>
            <a:t>1414/01/21</a:t>
          </a:r>
          <a:r>
            <a:rPr lang="ar-SA" sz="1400"/>
            <a:t> </a:t>
          </a:r>
          <a:r>
            <a:rPr lang="ar-SA" sz="1400">
              <a:effectLst/>
              <a:latin typeface="+mn-lt"/>
              <a:ea typeface="Calibri"/>
              <a:cs typeface="+mn-cs"/>
            </a:rPr>
            <a:t>هـ      ترخيص رقم 69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</a:t>
          </a:r>
          <a:r>
            <a:rPr lang="ar-SA" sz="1100" b="0" i="0" u="none" strike="noStrike">
              <a:solidFill>
                <a:srgbClr val="000000"/>
              </a:solidFill>
              <a:effectLst/>
              <a:latin typeface="Arial"/>
            </a:rPr>
            <a:t>1414/01/21</a:t>
          </a:r>
          <a:r>
            <a:rPr lang="ar-SA"/>
            <a:t>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هـ      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اجتماعي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القصيم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- محافظة عيون الجواء - مركز أوثال 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 b="1">
              <a:effectLst/>
              <a:latin typeface="+mn-lt"/>
              <a:ea typeface="Calibri"/>
              <a:cs typeface="+mn-cs"/>
            </a:rPr>
            <a:t>بيانات التواصل : </a:t>
          </a:r>
          <a:endParaRPr lang="en-US" sz="11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</a:t>
          </a:r>
          <a:r>
            <a:rPr lang="ar-SA" sz="1400" b="0" i="0" u="none" strike="noStrike">
              <a:solidFill>
                <a:srgbClr val="000000"/>
              </a:solidFill>
              <a:effectLst/>
              <a:latin typeface="Arial"/>
            </a:rPr>
            <a:t>555143993-0554158880</a:t>
          </a:r>
          <a:r>
            <a:rPr lang="ar-SA" sz="1400"/>
            <a:t> </a:t>
          </a:r>
          <a:endParaRPr lang="en-US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مدير الشوؤن المالية: </a:t>
          </a:r>
          <a:r>
            <a:rPr lang="ar-SA" sz="1100" b="0" i="0" u="none" strike="noStrike">
              <a:solidFill>
                <a:srgbClr val="000000"/>
              </a:solidFill>
              <a:effectLst/>
              <a:latin typeface="Arial"/>
            </a:rPr>
            <a:t>555143993-0554158880</a:t>
          </a:r>
          <a:r>
            <a:rPr lang="ar-SA"/>
            <a:t> 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المدير التنفيذي: </a:t>
          </a:r>
          <a:r>
            <a:rPr lang="ar-SA" sz="1100" b="0" i="0" u="none" strike="noStrike">
              <a:solidFill>
                <a:srgbClr val="000000"/>
              </a:solidFill>
              <a:effectLst/>
              <a:latin typeface="Arial"/>
            </a:rPr>
            <a:t>555143993-0554158880</a:t>
          </a:r>
          <a:r>
            <a:rPr lang="ar-SA"/>
            <a:t> </a:t>
          </a:r>
          <a:endParaRPr lang="ar-SA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المحاسب: </a:t>
          </a:r>
          <a:r>
            <a:rPr lang="ar-SA" sz="1100" b="0" i="0" u="none" strike="noStrike">
              <a:solidFill>
                <a:srgbClr val="000000"/>
              </a:solidFill>
              <a:effectLst/>
              <a:latin typeface="Arial"/>
            </a:rPr>
            <a:t>555143993-0554158880</a:t>
          </a:r>
          <a:r>
            <a:rPr lang="ar-SA"/>
            <a:t> </a:t>
          </a:r>
          <a:endParaRPr lang="en-US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------------------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100" b="0" i="0" u="sng" strike="noStrike">
              <a:solidFill>
                <a:srgbClr val="0563C1"/>
              </a:solidFill>
              <a:effectLst/>
              <a:latin typeface="Arial"/>
              <a:hlinkClick xmlns:r="http://schemas.openxmlformats.org/officeDocument/2006/relationships" r:id=""/>
            </a:rPr>
            <a:t>lajnatauthal.la@gmail.com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lang="ar-SA" sz="1100" b="0" i="0" u="none" strike="noStrike">
              <a:solidFill>
                <a:srgbClr val="000000"/>
              </a:solidFill>
              <a:effectLst/>
              <a:latin typeface="Arial"/>
            </a:rPr>
            <a:t>555143993-0554158880</a:t>
          </a:r>
          <a:r>
            <a:rPr lang="ar-SA"/>
            <a:t>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   الرمز البريدي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8:K9"/>
  <sheetViews>
    <sheetView rightToLeft="1" workbookViewId="0">
      <selection activeCell="K18" sqref="K18"/>
    </sheetView>
  </sheetViews>
  <sheetFormatPr defaultRowHeight="14.25" x14ac:dyDescent="0.2"/>
  <cols>
    <col min="11" max="11" width="13" customWidth="1"/>
  </cols>
  <sheetData>
    <row r="8" spans="11:11" ht="15" thickBot="1" x14ac:dyDescent="0.25"/>
    <row r="9" spans="11:11" ht="15" thickBot="1" x14ac:dyDescent="0.25">
      <c r="K9" s="222">
        <f>'بيانات الالتزامات وصافي الاصول'!E28</f>
        <v>1097736.45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workbookViewId="0">
      <selection activeCell="J11" sqref="J11"/>
    </sheetView>
  </sheetViews>
  <sheetFormatPr defaultRowHeight="14.25" x14ac:dyDescent="0.2"/>
  <cols>
    <col min="2" max="2" width="27.125" customWidth="1"/>
  </cols>
  <sheetData>
    <row r="4" spans="2:12" ht="15" thickBot="1" x14ac:dyDescent="0.25"/>
    <row r="5" spans="2:12" ht="28.5" customHeight="1" thickTop="1" x14ac:dyDescent="0.2">
      <c r="B5" s="250" t="s">
        <v>36</v>
      </c>
      <c r="C5" s="253" t="s">
        <v>93</v>
      </c>
      <c r="D5" s="253"/>
      <c r="E5" s="253"/>
      <c r="F5" s="253"/>
      <c r="G5" s="253" t="s">
        <v>94</v>
      </c>
      <c r="H5" s="254"/>
    </row>
    <row r="6" spans="2:12" ht="31.5" customHeight="1" x14ac:dyDescent="0.2">
      <c r="B6" s="251"/>
      <c r="C6" s="255" t="s">
        <v>95</v>
      </c>
      <c r="D6" s="256"/>
      <c r="E6" s="255" t="s">
        <v>185</v>
      </c>
      <c r="F6" s="256"/>
      <c r="G6" s="257" t="s">
        <v>94</v>
      </c>
      <c r="H6" s="259" t="s">
        <v>98</v>
      </c>
    </row>
    <row r="7" spans="2:12" ht="16.5" thickBot="1" x14ac:dyDescent="0.25">
      <c r="B7" s="252"/>
      <c r="C7" s="145" t="s">
        <v>93</v>
      </c>
      <c r="D7" s="145" t="s">
        <v>186</v>
      </c>
      <c r="E7" s="145" t="s">
        <v>96</v>
      </c>
      <c r="F7" s="145" t="s">
        <v>97</v>
      </c>
      <c r="G7" s="258"/>
      <c r="H7" s="260"/>
      <c r="I7" s="80"/>
      <c r="J7" s="81"/>
      <c r="K7" s="81"/>
    </row>
    <row r="8" spans="2:12" ht="21" thickTop="1" x14ac:dyDescent="0.2">
      <c r="B8" s="247" t="s">
        <v>112</v>
      </c>
      <c r="C8" s="248"/>
      <c r="D8" s="248"/>
      <c r="E8" s="248"/>
      <c r="F8" s="248"/>
      <c r="G8" s="248"/>
      <c r="H8" s="249"/>
      <c r="K8" s="57"/>
      <c r="L8" s="57"/>
    </row>
    <row r="9" spans="2:12" ht="24" customHeight="1" x14ac:dyDescent="0.2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 x14ac:dyDescent="0.2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 x14ac:dyDescent="0.2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 x14ac:dyDescent="0.2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 x14ac:dyDescent="0.2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 x14ac:dyDescent="0.2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 x14ac:dyDescent="0.2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 x14ac:dyDescent="0.2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 x14ac:dyDescent="0.2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 x14ac:dyDescent="0.2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 x14ac:dyDescent="0.2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 x14ac:dyDescent="0.25">
      <c r="B20" s="35"/>
      <c r="C20" s="33"/>
      <c r="D20" s="33"/>
      <c r="E20" s="33"/>
      <c r="F20" s="33"/>
      <c r="G20" s="33"/>
      <c r="H20" s="34"/>
    </row>
    <row r="21" spans="1:8" ht="26.25" customHeight="1" thickTop="1" x14ac:dyDescent="0.2">
      <c r="B21" s="247" t="s">
        <v>113</v>
      </c>
      <c r="C21" s="248"/>
      <c r="D21" s="248"/>
      <c r="E21" s="248"/>
      <c r="F21" s="248"/>
      <c r="G21" s="248"/>
      <c r="H21" s="249"/>
    </row>
    <row r="22" spans="1:8" ht="35.25" customHeight="1" x14ac:dyDescent="0.2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 x14ac:dyDescent="0.2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 x14ac:dyDescent="0.2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 x14ac:dyDescent="0.2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 x14ac:dyDescent="0.2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 x14ac:dyDescent="0.2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 x14ac:dyDescent="0.2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 x14ac:dyDescent="0.25">
      <c r="B29" s="36"/>
      <c r="C29" s="37"/>
      <c r="D29" s="37"/>
      <c r="E29" s="37"/>
      <c r="F29" s="37"/>
      <c r="G29" s="37"/>
      <c r="H29" s="38"/>
    </row>
    <row r="30" spans="1:8" ht="24" thickTop="1" x14ac:dyDescent="0.2">
      <c r="B30" s="31"/>
    </row>
    <row r="31" spans="1:8" ht="15" x14ac:dyDescent="0.2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M7" sqref="M7"/>
    </sheetView>
  </sheetViews>
  <sheetFormatPr defaultRowHeight="14.25" x14ac:dyDescent="0.2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 x14ac:dyDescent="0.4">
      <c r="B3" s="261" t="s">
        <v>179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</row>
    <row r="4" spans="2:14" ht="15" thickBot="1" x14ac:dyDescent="0.25"/>
    <row r="5" spans="2:14" ht="30.75" customHeight="1" thickTop="1" x14ac:dyDescent="0.2">
      <c r="B5" s="264" t="s">
        <v>90</v>
      </c>
      <c r="C5" s="269" t="s">
        <v>86</v>
      </c>
      <c r="D5" s="269" t="s">
        <v>87</v>
      </c>
      <c r="E5" s="269" t="s">
        <v>88</v>
      </c>
      <c r="F5" s="269" t="s">
        <v>91</v>
      </c>
      <c r="G5" s="266" t="s">
        <v>436</v>
      </c>
      <c r="H5" s="267"/>
      <c r="I5" s="267"/>
      <c r="J5" s="267"/>
      <c r="K5" s="268"/>
      <c r="L5" s="271" t="s">
        <v>89</v>
      </c>
      <c r="M5" s="262" t="s">
        <v>441</v>
      </c>
      <c r="N5" s="262" t="s">
        <v>184</v>
      </c>
    </row>
    <row r="6" spans="2:14" ht="15" customHeight="1" thickBot="1" x14ac:dyDescent="0.3">
      <c r="B6" s="265"/>
      <c r="C6" s="270"/>
      <c r="D6" s="270"/>
      <c r="E6" s="270"/>
      <c r="F6" s="270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2"/>
      <c r="M6" s="263"/>
      <c r="N6" s="263"/>
    </row>
    <row r="7" spans="2:14" ht="27" customHeight="1" thickTop="1" x14ac:dyDescent="0.2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 x14ac:dyDescent="0.2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 x14ac:dyDescent="0.2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 x14ac:dyDescent="0.2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 x14ac:dyDescent="0.2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 x14ac:dyDescent="0.2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 x14ac:dyDescent="0.2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 x14ac:dyDescent="0.2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 x14ac:dyDescent="0.2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 x14ac:dyDescent="0.2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 x14ac:dyDescent="0.2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 x14ac:dyDescent="0.2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 x14ac:dyDescent="0.2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 x14ac:dyDescent="0.2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 x14ac:dyDescent="0.2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 x14ac:dyDescent="0.2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 x14ac:dyDescent="0.2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 x14ac:dyDescent="0.2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 x14ac:dyDescent="0.25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5" thickTop="1" x14ac:dyDescent="0.2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rightToLeft="1" topLeftCell="A7" workbookViewId="0">
      <selection activeCell="E16" sqref="E16"/>
    </sheetView>
  </sheetViews>
  <sheetFormatPr defaultRowHeight="14.25" x14ac:dyDescent="0.2"/>
  <cols>
    <col min="2" max="2" width="8.125" bestFit="1" customWidth="1"/>
    <col min="3" max="3" width="32.125" customWidth="1"/>
    <col min="4" max="4" width="9.25" bestFit="1" customWidth="1"/>
    <col min="6" max="6" width="9.25" bestFit="1" customWidth="1"/>
    <col min="13" max="13" width="1.375" customWidth="1"/>
  </cols>
  <sheetData>
    <row r="2" spans="2:16" ht="21" thickBot="1" x14ac:dyDescent="0.35">
      <c r="C2" s="273" t="s">
        <v>178</v>
      </c>
      <c r="D2" s="273"/>
      <c r="E2" s="273"/>
      <c r="F2" s="273"/>
      <c r="G2" s="273"/>
      <c r="H2" s="273"/>
      <c r="I2" s="273"/>
      <c r="J2" s="273"/>
      <c r="K2" s="273"/>
      <c r="L2" s="273"/>
    </row>
    <row r="3" spans="2:16" ht="23.25" thickBot="1" x14ac:dyDescent="0.25">
      <c r="B3" s="274" t="s">
        <v>188</v>
      </c>
      <c r="C3" s="279" t="s">
        <v>114</v>
      </c>
      <c r="D3" s="276" t="s">
        <v>37</v>
      </c>
      <c r="E3" s="277"/>
      <c r="F3" s="278"/>
      <c r="G3" s="276" t="s">
        <v>38</v>
      </c>
      <c r="H3" s="277"/>
      <c r="I3" s="278"/>
      <c r="J3" s="276" t="s">
        <v>39</v>
      </c>
      <c r="K3" s="277"/>
      <c r="L3" s="278"/>
      <c r="N3" s="276" t="s">
        <v>85</v>
      </c>
      <c r="O3" s="277"/>
      <c r="P3" s="278"/>
    </row>
    <row r="4" spans="2:16" ht="22.5" thickBot="1" x14ac:dyDescent="0.25">
      <c r="B4" s="275"/>
      <c r="C4" s="280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 x14ac:dyDescent="0.3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3.25" thickBot="1" x14ac:dyDescent="0.25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3.25" thickBot="1" x14ac:dyDescent="0.25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3.25" thickBot="1" x14ac:dyDescent="0.25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3.25" thickBot="1" x14ac:dyDescent="0.25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3.25" thickBot="1" x14ac:dyDescent="0.25">
      <c r="B10" s="85">
        <v>31105</v>
      </c>
      <c r="C10" s="3" t="s">
        <v>214</v>
      </c>
      <c r="D10" s="219"/>
      <c r="E10" s="219"/>
      <c r="F10" s="219"/>
      <c r="G10" s="217">
        <v>0</v>
      </c>
      <c r="H10" s="219"/>
      <c r="I10" s="217"/>
      <c r="J10" s="219"/>
      <c r="K10" s="219"/>
      <c r="L10" s="219"/>
      <c r="N10" s="141">
        <f t="shared" si="0"/>
        <v>0</v>
      </c>
      <c r="O10" s="141">
        <f t="shared" si="1"/>
        <v>0</v>
      </c>
      <c r="P10" s="141">
        <f t="shared" si="2"/>
        <v>0</v>
      </c>
    </row>
    <row r="11" spans="2:16" ht="23.25" thickBot="1" x14ac:dyDescent="0.25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28.5" thickBot="1" x14ac:dyDescent="0.25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0</v>
      </c>
      <c r="O12" s="6">
        <f t="shared" si="1"/>
        <v>0</v>
      </c>
      <c r="P12" s="6">
        <f t="shared" si="2"/>
        <v>0</v>
      </c>
    </row>
    <row r="13" spans="2:16" ht="15.75" customHeight="1" thickBot="1" x14ac:dyDescent="0.3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3.25" thickBot="1" x14ac:dyDescent="0.25">
      <c r="B14" s="85">
        <v>31201</v>
      </c>
      <c r="C14" s="3" t="s">
        <v>202</v>
      </c>
      <c r="D14" s="217">
        <v>279.36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279.36</v>
      </c>
      <c r="O14" s="141">
        <f t="shared" si="1"/>
        <v>0</v>
      </c>
      <c r="P14" s="141">
        <f t="shared" si="2"/>
        <v>279.36</v>
      </c>
    </row>
    <row r="15" spans="2:16" ht="23.25" thickBot="1" x14ac:dyDescent="0.25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3.25" thickBot="1" x14ac:dyDescent="0.25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3.25" thickBot="1" x14ac:dyDescent="0.25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3.25" thickBot="1" x14ac:dyDescent="0.25">
      <c r="B18" s="85">
        <v>31205</v>
      </c>
      <c r="C18" s="3" t="s">
        <v>217</v>
      </c>
      <c r="D18" s="219"/>
      <c r="E18" s="217">
        <v>3000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3000</v>
      </c>
      <c r="P18" s="141">
        <f t="shared" si="2"/>
        <v>3000</v>
      </c>
    </row>
    <row r="19" spans="2:16" ht="28.5" thickBot="1" x14ac:dyDescent="0.25">
      <c r="B19" s="7"/>
      <c r="C19" s="7" t="s">
        <v>83</v>
      </c>
      <c r="D19" s="152">
        <f>SUM(D14:D18)</f>
        <v>279.36</v>
      </c>
      <c r="E19" s="152">
        <f t="shared" ref="E19:L19" si="4">SUM(E14:E18)</f>
        <v>3000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279.36</v>
      </c>
      <c r="O19" s="6">
        <f t="shared" si="1"/>
        <v>3000</v>
      </c>
      <c r="P19" s="6">
        <f t="shared" si="2"/>
        <v>3279.36</v>
      </c>
    </row>
    <row r="20" spans="2:16" ht="15.75" customHeight="1" thickBot="1" x14ac:dyDescent="0.3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3.25" thickBot="1" x14ac:dyDescent="0.25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3.25" thickBot="1" x14ac:dyDescent="0.25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3.25" thickBot="1" x14ac:dyDescent="0.25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3.25" thickBot="1" x14ac:dyDescent="0.25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28.5" thickBot="1" x14ac:dyDescent="0.25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5.25" thickBot="1" x14ac:dyDescent="0.25">
      <c r="B26" s="8"/>
      <c r="C26" s="8" t="s">
        <v>85</v>
      </c>
      <c r="D26" s="153">
        <f>D12+D19+D25</f>
        <v>279.36</v>
      </c>
      <c r="E26" s="153">
        <f t="shared" ref="E26:L26" si="6">E12+E19+E25</f>
        <v>3000</v>
      </c>
      <c r="F26" s="153">
        <f t="shared" si="6"/>
        <v>0</v>
      </c>
      <c r="G26" s="153">
        <f t="shared" si="6"/>
        <v>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279.36</v>
      </c>
      <c r="O26" s="9">
        <f t="shared" si="1"/>
        <v>3000</v>
      </c>
      <c r="P26" s="9">
        <f t="shared" si="2"/>
        <v>3279.36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94"/>
  <sheetViews>
    <sheetView rightToLeft="1" workbookViewId="0">
      <pane xSplit="12" ySplit="4" topLeftCell="N221" activePane="bottomRight" state="frozen"/>
      <selection pane="topRight" activeCell="M1" sqref="M1"/>
      <selection pane="bottomLeft" activeCell="A5" sqref="A5"/>
      <selection pane="bottomRight" activeCell="E171" sqref="E171"/>
    </sheetView>
  </sheetViews>
  <sheetFormatPr defaultRowHeight="14.25" x14ac:dyDescent="0.2"/>
  <cols>
    <col min="2" max="2" width="10.875" bestFit="1" customWidth="1"/>
    <col min="3" max="3" width="53.625" bestFit="1" customWidth="1"/>
    <col min="4" max="5" width="10.125" bestFit="1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2" spans="2:18" ht="30" customHeight="1" x14ac:dyDescent="0.2">
      <c r="B2" s="281" t="s">
        <v>443</v>
      </c>
      <c r="C2" s="281"/>
      <c r="D2" s="281"/>
      <c r="E2" s="281"/>
      <c r="F2" s="281"/>
      <c r="G2" s="281"/>
      <c r="H2" s="281"/>
      <c r="I2" s="281"/>
      <c r="J2" s="281"/>
      <c r="K2" s="281"/>
    </row>
    <row r="3" spans="2:18" ht="15" thickBot="1" x14ac:dyDescent="0.25"/>
    <row r="4" spans="2:18" ht="58.5" thickTop="1" thickBot="1" x14ac:dyDescent="0.25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7.75" thickTop="1" thickBot="1" x14ac:dyDescent="0.45">
      <c r="B5" s="180">
        <v>4</v>
      </c>
      <c r="C5" s="181" t="s">
        <v>221</v>
      </c>
      <c r="D5" s="242">
        <f>SUM(E5:K5)</f>
        <v>23108.86</v>
      </c>
      <c r="E5" s="223">
        <f>E6</f>
        <v>21608.86</v>
      </c>
      <c r="F5" s="224">
        <f>F210</f>
        <v>1500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9.5" thickBot="1" x14ac:dyDescent="0.35">
      <c r="B6" s="91">
        <v>41</v>
      </c>
      <c r="C6" s="182" t="s">
        <v>222</v>
      </c>
      <c r="D6" s="242">
        <f t="shared" ref="D6:D69" si="0">SUM(E6:K6)</f>
        <v>21608.86</v>
      </c>
      <c r="E6" s="226">
        <f>E7+E38+E134+E190</f>
        <v>21608.86</v>
      </c>
      <c r="F6" s="227"/>
      <c r="G6" s="225"/>
      <c r="H6" s="227"/>
      <c r="I6" s="225"/>
      <c r="J6" s="227"/>
      <c r="K6" s="227"/>
      <c r="P6" s="87"/>
      <c r="R6" s="87"/>
    </row>
    <row r="7" spans="2:18" ht="19.5" thickBot="1" x14ac:dyDescent="0.35">
      <c r="B7" s="91">
        <v>411</v>
      </c>
      <c r="C7" s="183" t="s">
        <v>5</v>
      </c>
      <c r="D7" s="242">
        <f t="shared" si="0"/>
        <v>0</v>
      </c>
      <c r="E7" s="226">
        <f>E8+E17</f>
        <v>0</v>
      </c>
      <c r="F7" s="227"/>
      <c r="G7" s="225"/>
      <c r="H7" s="227"/>
      <c r="I7" s="225"/>
      <c r="J7" s="227"/>
      <c r="K7" s="227"/>
      <c r="P7" s="87"/>
      <c r="R7" s="87"/>
    </row>
    <row r="8" spans="2:18" ht="15.75" thickBot="1" x14ac:dyDescent="0.25">
      <c r="B8" s="184">
        <v>41101</v>
      </c>
      <c r="C8" s="185" t="s">
        <v>6</v>
      </c>
      <c r="D8" s="242">
        <f t="shared" si="0"/>
        <v>0</v>
      </c>
      <c r="E8" s="226">
        <f>SUM(E9:E16)</f>
        <v>0</v>
      </c>
      <c r="F8" s="227"/>
      <c r="G8" s="225"/>
      <c r="H8" s="227"/>
      <c r="I8" s="225"/>
      <c r="J8" s="227"/>
      <c r="K8" s="227"/>
      <c r="P8" s="87"/>
      <c r="R8" s="87"/>
    </row>
    <row r="9" spans="2:18" ht="15.75" thickBot="1" x14ac:dyDescent="0.3">
      <c r="B9" s="184">
        <v>41101001</v>
      </c>
      <c r="C9" s="186" t="s">
        <v>223</v>
      </c>
      <c r="D9" s="242">
        <f t="shared" si="0"/>
        <v>0</v>
      </c>
      <c r="E9" s="226"/>
      <c r="F9" s="227"/>
      <c r="G9" s="225"/>
      <c r="H9" s="227"/>
      <c r="I9" s="225"/>
      <c r="J9" s="227"/>
      <c r="K9" s="227"/>
      <c r="P9" s="87"/>
      <c r="R9" s="87"/>
    </row>
    <row r="10" spans="2:18" ht="15.75" thickBot="1" x14ac:dyDescent="0.3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5.75" thickBot="1" x14ac:dyDescent="0.3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5.75" thickBot="1" x14ac:dyDescent="0.3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5.75" thickBot="1" x14ac:dyDescent="0.3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5.75" thickBot="1" x14ac:dyDescent="0.3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5.75" thickBot="1" x14ac:dyDescent="0.3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5.75" thickBot="1" x14ac:dyDescent="0.3">
      <c r="B16" s="184">
        <v>41101008</v>
      </c>
      <c r="C16" s="186" t="s">
        <v>230</v>
      </c>
      <c r="D16" s="242">
        <f t="shared" si="0"/>
        <v>0</v>
      </c>
      <c r="E16" s="226"/>
      <c r="F16" s="227"/>
      <c r="G16" s="225"/>
      <c r="H16" s="227"/>
      <c r="I16" s="225"/>
      <c r="J16" s="227"/>
      <c r="K16" s="227"/>
      <c r="P16" s="87"/>
      <c r="R16" s="87"/>
    </row>
    <row r="17" spans="2:18" ht="15.75" thickBot="1" x14ac:dyDescent="0.25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5.75" thickBot="1" x14ac:dyDescent="0.3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5.75" thickBot="1" x14ac:dyDescent="0.3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5.75" thickBot="1" x14ac:dyDescent="0.3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5.75" thickBot="1" x14ac:dyDescent="0.3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5.75" thickBot="1" x14ac:dyDescent="0.3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5.75" thickBot="1" x14ac:dyDescent="0.3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5.75" thickBot="1" x14ac:dyDescent="0.3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5.75" thickBot="1" x14ac:dyDescent="0.3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5.75" thickBot="1" x14ac:dyDescent="0.3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5.75" thickBot="1" x14ac:dyDescent="0.3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5.75" thickBot="1" x14ac:dyDescent="0.3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5.75" thickBot="1" x14ac:dyDescent="0.3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5.75" thickBot="1" x14ac:dyDescent="0.3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5.75" thickBot="1" x14ac:dyDescent="0.3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5.75" thickBot="1" x14ac:dyDescent="0.3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5.75" thickBot="1" x14ac:dyDescent="0.3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5.75" thickBot="1" x14ac:dyDescent="0.3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5.75" thickBot="1" x14ac:dyDescent="0.3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5.75" thickBot="1" x14ac:dyDescent="0.3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5.75" thickBot="1" x14ac:dyDescent="0.3">
      <c r="B37" s="184">
        <v>41102021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9.5" thickBot="1" x14ac:dyDescent="0.35">
      <c r="B38" s="91">
        <v>412</v>
      </c>
      <c r="C38" s="183" t="s">
        <v>8</v>
      </c>
      <c r="D38" s="242">
        <f t="shared" si="0"/>
        <v>6625.3600000000006</v>
      </c>
      <c r="E38" s="226">
        <f>E39+E49+E88+E118</f>
        <v>6625.3600000000006</v>
      </c>
      <c r="F38" s="227"/>
      <c r="G38" s="225"/>
      <c r="H38" s="227"/>
      <c r="I38" s="225"/>
      <c r="J38" s="227"/>
      <c r="K38" s="227"/>
      <c r="P38" s="87"/>
      <c r="R38" s="87"/>
    </row>
    <row r="39" spans="2:18" ht="15.75" thickBot="1" x14ac:dyDescent="0.25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5.75" thickBot="1" x14ac:dyDescent="0.3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5.75" thickBot="1" x14ac:dyDescent="0.3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5.75" thickBot="1" x14ac:dyDescent="0.3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5.75" thickBot="1" x14ac:dyDescent="0.3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5.75" thickBot="1" x14ac:dyDescent="0.3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5.75" thickBot="1" x14ac:dyDescent="0.3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5.75" thickBot="1" x14ac:dyDescent="0.3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5.75" thickBot="1" x14ac:dyDescent="0.3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5.75" thickBot="1" x14ac:dyDescent="0.3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5.75" thickBot="1" x14ac:dyDescent="0.25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5.75" thickBot="1" x14ac:dyDescent="0.3">
      <c r="B50" s="184">
        <v>41202101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5.75" thickBot="1" x14ac:dyDescent="0.3">
      <c r="B51" s="184">
        <v>4120210101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5.75" thickBot="1" x14ac:dyDescent="0.3">
      <c r="B52" s="184">
        <v>41202102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5.75" thickBot="1" x14ac:dyDescent="0.3">
      <c r="B53" s="184">
        <v>4120210201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5.75" thickBot="1" x14ac:dyDescent="0.3">
      <c r="B54" s="184">
        <v>4120210202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5.75" thickBot="1" x14ac:dyDescent="0.3">
      <c r="B55" s="184">
        <v>4120210203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5.75" thickBot="1" x14ac:dyDescent="0.3">
      <c r="B56" s="184">
        <v>4120210204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5.75" thickBot="1" x14ac:dyDescent="0.3">
      <c r="B57" s="184">
        <v>4120210205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5.75" thickBot="1" x14ac:dyDescent="0.3">
      <c r="B58" s="184">
        <v>4120210206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5.75" thickBot="1" x14ac:dyDescent="0.3">
      <c r="B59" s="184">
        <v>41202103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5.75" thickBot="1" x14ac:dyDescent="0.3">
      <c r="B60" s="184">
        <v>4120210301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5.75" thickBot="1" x14ac:dyDescent="0.3">
      <c r="B61" s="184">
        <v>4120210302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5.75" thickBot="1" x14ac:dyDescent="0.3">
      <c r="B62" s="184">
        <v>4120210303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5.75" thickBot="1" x14ac:dyDescent="0.3">
      <c r="B63" s="184">
        <v>4120210304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5.75" thickBot="1" x14ac:dyDescent="0.3">
      <c r="B64" s="184">
        <v>4120210305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5.75" thickBot="1" x14ac:dyDescent="0.3">
      <c r="B65" s="184">
        <v>4120210306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5.75" thickBot="1" x14ac:dyDescent="0.3">
      <c r="B66" s="184">
        <v>41202104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5.75" thickBot="1" x14ac:dyDescent="0.3">
      <c r="B67" s="184">
        <v>4120210401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5.75" thickBot="1" x14ac:dyDescent="0.3">
      <c r="B68" s="184">
        <v>4120210402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5.75" thickBot="1" x14ac:dyDescent="0.3">
      <c r="B69" s="184">
        <v>4120210403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5.75" thickBot="1" x14ac:dyDescent="0.3">
      <c r="B70" s="184">
        <v>4120210404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5.75" thickBot="1" x14ac:dyDescent="0.3">
      <c r="B71" s="184">
        <v>4120210405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5.75" thickBot="1" x14ac:dyDescent="0.3">
      <c r="B72" s="184">
        <v>41202105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5.75" thickBot="1" x14ac:dyDescent="0.3">
      <c r="B73" s="184">
        <v>4120210501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5.75" thickBot="1" x14ac:dyDescent="0.3">
      <c r="B74" s="184">
        <v>41202106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5.75" thickBot="1" x14ac:dyDescent="0.3">
      <c r="B75" s="184">
        <v>4120210601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5.75" thickBot="1" x14ac:dyDescent="0.3">
      <c r="B76" s="184">
        <v>41202107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5.75" thickBot="1" x14ac:dyDescent="0.3">
      <c r="B77" s="184">
        <v>4120210701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5.75" thickBot="1" x14ac:dyDescent="0.3">
      <c r="B78" s="184">
        <v>41202108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5.75" thickBot="1" x14ac:dyDescent="0.3">
      <c r="B79" s="184">
        <v>4120210801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5.75" thickBot="1" x14ac:dyDescent="0.3">
      <c r="B80" s="184">
        <v>41202109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5.75" thickBot="1" x14ac:dyDescent="0.3">
      <c r="B81" s="184">
        <v>4120210901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5.75" thickBot="1" x14ac:dyDescent="0.3">
      <c r="B82" s="184">
        <v>41202110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5.75" thickBot="1" x14ac:dyDescent="0.3">
      <c r="B83" s="184">
        <v>4120211001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5.75" thickBot="1" x14ac:dyDescent="0.3">
      <c r="B84" s="184">
        <v>41202111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5.75" thickBot="1" x14ac:dyDescent="0.3">
      <c r="B85" s="184">
        <v>4120211001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5.75" thickBot="1" x14ac:dyDescent="0.3">
      <c r="B86" s="184">
        <v>41202112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5.75" thickBot="1" x14ac:dyDescent="0.3">
      <c r="B87" s="184">
        <v>4120211201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5.75" thickBot="1" x14ac:dyDescent="0.25">
      <c r="B88" s="89">
        <v>41203</v>
      </c>
      <c r="C88" s="183" t="s">
        <v>11</v>
      </c>
      <c r="D88" s="242">
        <f t="shared" si="1"/>
        <v>6625.3600000000006</v>
      </c>
      <c r="E88" s="226">
        <f>SUM(E89:E93,E97:E100,E109,E113)</f>
        <v>6625.3600000000006</v>
      </c>
      <c r="F88" s="227"/>
      <c r="G88" s="225"/>
      <c r="H88" s="227"/>
      <c r="I88" s="225"/>
      <c r="J88" s="227"/>
      <c r="K88" s="227"/>
      <c r="P88" s="87"/>
      <c r="R88" s="87"/>
    </row>
    <row r="89" spans="2:18" ht="15.75" thickBot="1" x14ac:dyDescent="0.25">
      <c r="B89" s="184">
        <v>41203001</v>
      </c>
      <c r="C89" s="183" t="s">
        <v>286</v>
      </c>
      <c r="D89" s="242">
        <f t="shared" si="1"/>
        <v>2427.4699999999998</v>
      </c>
      <c r="E89" s="226">
        <v>2427.4699999999998</v>
      </c>
      <c r="F89" s="227"/>
      <c r="G89" s="225"/>
      <c r="H89" s="227"/>
      <c r="I89" s="225"/>
      <c r="J89" s="227"/>
      <c r="K89" s="227"/>
      <c r="P89" s="87"/>
      <c r="R89" s="87"/>
    </row>
    <row r="90" spans="2:18" ht="15.75" thickBot="1" x14ac:dyDescent="0.25">
      <c r="B90" s="184">
        <v>41203002</v>
      </c>
      <c r="C90" s="183" t="s">
        <v>287</v>
      </c>
      <c r="D90" s="242">
        <f t="shared" si="1"/>
        <v>4197.8900000000003</v>
      </c>
      <c r="E90" s="226">
        <v>4197.8900000000003</v>
      </c>
      <c r="F90" s="227"/>
      <c r="G90" s="225"/>
      <c r="H90" s="227"/>
      <c r="I90" s="225"/>
      <c r="J90" s="227"/>
      <c r="K90" s="227"/>
      <c r="P90" s="87"/>
      <c r="R90" s="87"/>
    </row>
    <row r="91" spans="2:18" ht="15.75" thickBot="1" x14ac:dyDescent="0.25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5.75" thickBot="1" x14ac:dyDescent="0.25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5.75" thickBot="1" x14ac:dyDescent="0.25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5.75" thickBot="1" x14ac:dyDescent="0.3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5.75" thickBot="1" x14ac:dyDescent="0.3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5.75" thickBot="1" x14ac:dyDescent="0.3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5.75" thickBot="1" x14ac:dyDescent="0.25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5.75" thickBot="1" x14ac:dyDescent="0.25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5.75" thickBot="1" x14ac:dyDescent="0.25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5.75" thickBot="1" x14ac:dyDescent="0.25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5.75" thickBot="1" x14ac:dyDescent="0.3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5.75" thickBot="1" x14ac:dyDescent="0.3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5.75" thickBot="1" x14ac:dyDescent="0.3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5.75" thickBot="1" x14ac:dyDescent="0.3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5.75" thickBot="1" x14ac:dyDescent="0.3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5.75" thickBot="1" x14ac:dyDescent="0.3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5.75" thickBot="1" x14ac:dyDescent="0.3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5.75" thickBot="1" x14ac:dyDescent="0.3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5.75" thickBot="1" x14ac:dyDescent="0.25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5.75" thickBot="1" x14ac:dyDescent="0.3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5.75" thickBot="1" x14ac:dyDescent="0.3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5.75" thickBot="1" x14ac:dyDescent="0.3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5.75" thickBot="1" x14ac:dyDescent="0.25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5.75" thickBot="1" x14ac:dyDescent="0.25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5.75" thickBot="1" x14ac:dyDescent="0.25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5.75" thickBot="1" x14ac:dyDescent="0.25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5.75" thickBot="1" x14ac:dyDescent="0.25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5.75" thickBot="1" x14ac:dyDescent="0.25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5.75" thickBot="1" x14ac:dyDescent="0.3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5.75" thickBot="1" x14ac:dyDescent="0.3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5.75" thickBot="1" x14ac:dyDescent="0.3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5.75" thickBot="1" x14ac:dyDescent="0.3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5.75" thickBot="1" x14ac:dyDescent="0.3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5.75" thickBot="1" x14ac:dyDescent="0.3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5.75" thickBot="1" x14ac:dyDescent="0.3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5.75" thickBot="1" x14ac:dyDescent="0.3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5.75" thickBot="1" x14ac:dyDescent="0.3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5.75" thickBot="1" x14ac:dyDescent="0.3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5.75" thickBot="1" x14ac:dyDescent="0.3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5.75" thickBot="1" x14ac:dyDescent="0.3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5.75" thickBot="1" x14ac:dyDescent="0.3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5.75" thickBot="1" x14ac:dyDescent="0.3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5.75" thickBot="1" x14ac:dyDescent="0.3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9.5" thickBot="1" x14ac:dyDescent="0.35">
      <c r="B134" s="91">
        <v>413</v>
      </c>
      <c r="C134" s="192" t="s">
        <v>13</v>
      </c>
      <c r="D134" s="242">
        <f t="shared" ref="D134:D197" si="2">SUM(E134:K134)</f>
        <v>14983.5</v>
      </c>
      <c r="E134" s="226">
        <f>SUM(E135,E137,E144,E150,E155,E157,E159,E161,E163,E165,E167,E169,E171,E183)</f>
        <v>14983.5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5.75" thickBot="1" x14ac:dyDescent="0.25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5.75" thickBot="1" x14ac:dyDescent="0.3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5.75" thickBot="1" x14ac:dyDescent="0.25">
      <c r="B137" s="90">
        <v>41302</v>
      </c>
      <c r="C137" s="183" t="s">
        <v>332</v>
      </c>
      <c r="D137" s="242">
        <f t="shared" si="2"/>
        <v>14388.5</v>
      </c>
      <c r="E137" s="226">
        <f>SUM(E138:E143)</f>
        <v>14388.5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5.75" thickBot="1" x14ac:dyDescent="0.3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5.75" thickBot="1" x14ac:dyDescent="0.3">
      <c r="B139" s="184">
        <v>41302002</v>
      </c>
      <c r="C139" s="187" t="s">
        <v>334</v>
      </c>
      <c r="D139" s="242">
        <f t="shared" si="2"/>
        <v>14388.5</v>
      </c>
      <c r="E139" s="226">
        <v>14388.5</v>
      </c>
      <c r="F139" s="227"/>
      <c r="G139" s="225"/>
      <c r="H139" s="227"/>
      <c r="I139" s="225"/>
      <c r="J139" s="227"/>
      <c r="K139" s="227"/>
      <c r="P139" s="87"/>
      <c r="R139" s="87"/>
    </row>
    <row r="140" spans="2:18" ht="15.75" thickBot="1" x14ac:dyDescent="0.3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5.75" thickBot="1" x14ac:dyDescent="0.3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5.75" thickBot="1" x14ac:dyDescent="0.3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5.75" thickBot="1" x14ac:dyDescent="0.3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5.75" thickBot="1" x14ac:dyDescent="0.25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5.75" thickBot="1" x14ac:dyDescent="0.3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5.75" thickBot="1" x14ac:dyDescent="0.3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5.75" thickBot="1" x14ac:dyDescent="0.3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5.75" thickBot="1" x14ac:dyDescent="0.3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5.75" thickBot="1" x14ac:dyDescent="0.3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5.75" thickBot="1" x14ac:dyDescent="0.25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5.75" thickBot="1" x14ac:dyDescent="0.3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5.75" thickBot="1" x14ac:dyDescent="0.3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5.75" thickBot="1" x14ac:dyDescent="0.3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5.75" thickBot="1" x14ac:dyDescent="0.3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5.75" thickBot="1" x14ac:dyDescent="0.25">
      <c r="B155" s="90">
        <v>41305</v>
      </c>
      <c r="C155" s="183" t="s">
        <v>350</v>
      </c>
      <c r="D155" s="242">
        <f t="shared" si="2"/>
        <v>0</v>
      </c>
      <c r="E155" s="226">
        <f>E156</f>
        <v>0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5.75" thickBot="1" x14ac:dyDescent="0.3">
      <c r="B156" s="184">
        <v>41305001</v>
      </c>
      <c r="C156" s="193" t="s">
        <v>351</v>
      </c>
      <c r="D156" s="242">
        <f t="shared" si="2"/>
        <v>0</v>
      </c>
      <c r="E156" s="226"/>
      <c r="F156" s="227"/>
      <c r="G156" s="225"/>
      <c r="H156" s="227"/>
      <c r="I156" s="225"/>
      <c r="J156" s="227"/>
      <c r="K156" s="227"/>
      <c r="P156" s="87"/>
      <c r="R156" s="87"/>
    </row>
    <row r="157" spans="2:18" ht="15.75" thickBot="1" x14ac:dyDescent="0.25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5.75" thickBot="1" x14ac:dyDescent="0.3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5.75" thickBot="1" x14ac:dyDescent="0.25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5.75" thickBot="1" x14ac:dyDescent="0.3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5.75" thickBot="1" x14ac:dyDescent="0.25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5.75" thickBot="1" x14ac:dyDescent="0.3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5.75" thickBot="1" x14ac:dyDescent="0.25">
      <c r="B163" s="90">
        <v>41309</v>
      </c>
      <c r="C163" s="183" t="s">
        <v>358</v>
      </c>
      <c r="D163" s="242">
        <f t="shared" si="2"/>
        <v>0</v>
      </c>
      <c r="E163" s="226">
        <f>E164</f>
        <v>0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5.75" thickBot="1" x14ac:dyDescent="0.3">
      <c r="B164" s="184">
        <v>41309001</v>
      </c>
      <c r="C164" s="193" t="s">
        <v>359</v>
      </c>
      <c r="D164" s="242">
        <f t="shared" si="2"/>
        <v>0</v>
      </c>
      <c r="E164" s="226"/>
      <c r="F164" s="227"/>
      <c r="G164" s="225"/>
      <c r="H164" s="227"/>
      <c r="I164" s="225"/>
      <c r="J164" s="227"/>
      <c r="K164" s="227"/>
      <c r="P164" s="87"/>
      <c r="R164" s="87"/>
    </row>
    <row r="165" spans="2:18" ht="15.75" thickBot="1" x14ac:dyDescent="0.25">
      <c r="B165" s="90">
        <v>41310</v>
      </c>
      <c r="C165" s="183" t="s">
        <v>360</v>
      </c>
      <c r="D165" s="242">
        <f t="shared" si="2"/>
        <v>0</v>
      </c>
      <c r="E165" s="226">
        <f>E166</f>
        <v>0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5.75" thickBot="1" x14ac:dyDescent="0.3">
      <c r="B166" s="184">
        <v>41310001</v>
      </c>
      <c r="C166" s="193" t="s">
        <v>361</v>
      </c>
      <c r="D166" s="242">
        <f t="shared" si="2"/>
        <v>0</v>
      </c>
      <c r="E166" s="226"/>
      <c r="F166" s="227"/>
      <c r="G166" s="225"/>
      <c r="H166" s="227"/>
      <c r="I166" s="225"/>
      <c r="J166" s="227"/>
      <c r="K166" s="227"/>
      <c r="P166" s="87"/>
      <c r="R166" s="87"/>
    </row>
    <row r="167" spans="2:18" ht="15.75" thickBot="1" x14ac:dyDescent="0.25">
      <c r="B167" s="90">
        <v>41311</v>
      </c>
      <c r="C167" s="183" t="s">
        <v>362</v>
      </c>
      <c r="D167" s="242">
        <f t="shared" si="2"/>
        <v>0</v>
      </c>
      <c r="E167" s="226">
        <f>E168</f>
        <v>0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5.75" thickBot="1" x14ac:dyDescent="0.3">
      <c r="B168" s="184">
        <v>41311001</v>
      </c>
      <c r="C168" s="193" t="s">
        <v>363</v>
      </c>
      <c r="D168" s="242">
        <f t="shared" si="2"/>
        <v>0</v>
      </c>
      <c r="E168" s="226"/>
      <c r="F168" s="227"/>
      <c r="G168" s="225"/>
      <c r="H168" s="227"/>
      <c r="I168" s="225"/>
      <c r="J168" s="227"/>
      <c r="K168" s="227"/>
      <c r="P168" s="87"/>
      <c r="R168" s="87"/>
    </row>
    <row r="169" spans="2:18" ht="15.75" thickBot="1" x14ac:dyDescent="0.25">
      <c r="B169" s="90">
        <v>41312</v>
      </c>
      <c r="C169" s="183" t="s">
        <v>364</v>
      </c>
      <c r="D169" s="242">
        <f t="shared" si="2"/>
        <v>595</v>
      </c>
      <c r="E169" s="226">
        <f>E170</f>
        <v>595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5.75" thickBot="1" x14ac:dyDescent="0.3">
      <c r="B170" s="184">
        <v>41312001</v>
      </c>
      <c r="C170" s="193" t="s">
        <v>365</v>
      </c>
      <c r="D170" s="242">
        <f t="shared" si="2"/>
        <v>595</v>
      </c>
      <c r="E170" s="226">
        <v>595</v>
      </c>
      <c r="F170" s="227"/>
      <c r="G170" s="225"/>
      <c r="H170" s="227"/>
      <c r="I170" s="225"/>
      <c r="J170" s="227"/>
      <c r="K170" s="227"/>
      <c r="P170" s="87"/>
      <c r="R170" s="87"/>
    </row>
    <row r="171" spans="2:18" ht="16.5" thickBot="1" x14ac:dyDescent="0.3">
      <c r="B171" s="90">
        <v>41313</v>
      </c>
      <c r="C171" s="192" t="s">
        <v>366</v>
      </c>
      <c r="D171" s="242">
        <f t="shared" si="2"/>
        <v>0</v>
      </c>
      <c r="E171" s="226">
        <f>SUM(E172:E182)</f>
        <v>0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5.75" thickBot="1" x14ac:dyDescent="0.3">
      <c r="B172" s="184">
        <v>41313001</v>
      </c>
      <c r="C172" s="194" t="s">
        <v>366</v>
      </c>
      <c r="D172" s="242">
        <f t="shared" si="2"/>
        <v>0</v>
      </c>
      <c r="E172" s="226"/>
      <c r="F172" s="227"/>
      <c r="G172" s="225"/>
      <c r="H172" s="227"/>
      <c r="I172" s="225"/>
      <c r="J172" s="227"/>
      <c r="K172" s="227"/>
      <c r="P172" s="87"/>
      <c r="R172" s="87"/>
    </row>
    <row r="173" spans="2:18" ht="15.75" thickBot="1" x14ac:dyDescent="0.3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5.75" thickBot="1" x14ac:dyDescent="0.3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5.75" thickBot="1" x14ac:dyDescent="0.3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5.75" thickBot="1" x14ac:dyDescent="0.3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5.75" thickBot="1" x14ac:dyDescent="0.3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5.75" thickBot="1" x14ac:dyDescent="0.3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5.75" thickBot="1" x14ac:dyDescent="0.3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5.75" thickBot="1" x14ac:dyDescent="0.3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5.75" thickBot="1" x14ac:dyDescent="0.3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5.75" thickBot="1" x14ac:dyDescent="0.3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5.75" thickBot="1" x14ac:dyDescent="0.25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5.75" thickBot="1" x14ac:dyDescent="0.3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5.75" thickBot="1" x14ac:dyDescent="0.3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5.75" thickBot="1" x14ac:dyDescent="0.3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5.75" thickBot="1" x14ac:dyDescent="0.3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5.75" thickBot="1" x14ac:dyDescent="0.3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5.75" thickBot="1" x14ac:dyDescent="0.3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9.5" thickBot="1" x14ac:dyDescent="0.35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5.75" thickBot="1" x14ac:dyDescent="0.25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5.75" thickBot="1" x14ac:dyDescent="0.3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5.75" thickBot="1" x14ac:dyDescent="0.25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5.75" thickBot="1" x14ac:dyDescent="0.3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5.75" thickBot="1" x14ac:dyDescent="0.3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5.75" thickBot="1" x14ac:dyDescent="0.3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5.75" thickBot="1" x14ac:dyDescent="0.3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5.75" thickBot="1" x14ac:dyDescent="0.3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5.75" thickBot="1" x14ac:dyDescent="0.3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5.75" thickBot="1" x14ac:dyDescent="0.3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5.75" thickBot="1" x14ac:dyDescent="0.25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5.75" thickBot="1" x14ac:dyDescent="0.3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5.75" thickBot="1" x14ac:dyDescent="0.25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5.75" thickBot="1" x14ac:dyDescent="0.3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5.75" thickBot="1" x14ac:dyDescent="0.3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5.75" thickBot="1" x14ac:dyDescent="0.3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5.75" thickBot="1" x14ac:dyDescent="0.25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5.75" thickBot="1" x14ac:dyDescent="0.3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5.75" thickBot="1" x14ac:dyDescent="0.3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9.5" thickBot="1" x14ac:dyDescent="0.35">
      <c r="B210" s="91">
        <v>42</v>
      </c>
      <c r="C210" s="182" t="s">
        <v>2</v>
      </c>
      <c r="D210" s="242">
        <f t="shared" si="3"/>
        <v>1500</v>
      </c>
      <c r="E210" s="228"/>
      <c r="F210" s="227">
        <f>SUM(F211,F249)</f>
        <v>1500</v>
      </c>
      <c r="G210" s="229"/>
      <c r="H210" s="230"/>
      <c r="I210" s="231"/>
      <c r="J210" s="230"/>
      <c r="K210" s="230"/>
      <c r="P210" s="87"/>
      <c r="R210" s="87"/>
    </row>
    <row r="211" spans="2:18" ht="16.5" thickBot="1" x14ac:dyDescent="0.3">
      <c r="B211" s="92">
        <v>421</v>
      </c>
      <c r="C211" s="195" t="s">
        <v>396</v>
      </c>
      <c r="D211" s="242">
        <f t="shared" si="3"/>
        <v>1500</v>
      </c>
      <c r="E211" s="232"/>
      <c r="F211" s="227">
        <f>SUM(F212,F214,F223,F232,F238)</f>
        <v>1500</v>
      </c>
      <c r="G211" s="233"/>
      <c r="H211" s="230"/>
      <c r="I211" s="231"/>
      <c r="J211" s="230"/>
      <c r="K211" s="230"/>
      <c r="P211" s="87"/>
      <c r="R211" s="87"/>
    </row>
    <row r="212" spans="2:18" ht="15.75" thickBot="1" x14ac:dyDescent="0.3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5.75" thickBot="1" x14ac:dyDescent="0.3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5.75" thickBot="1" x14ac:dyDescent="0.3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5.75" thickBot="1" x14ac:dyDescent="0.3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5.75" thickBot="1" x14ac:dyDescent="0.3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5.75" thickBot="1" x14ac:dyDescent="0.3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5.75" thickBot="1" x14ac:dyDescent="0.3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5.75" thickBot="1" x14ac:dyDescent="0.3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5.75" thickBot="1" x14ac:dyDescent="0.3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5.75" thickBot="1" x14ac:dyDescent="0.3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5.75" thickBot="1" x14ac:dyDescent="0.3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5.75" thickBot="1" x14ac:dyDescent="0.3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5.75" thickBot="1" x14ac:dyDescent="0.3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5.75" thickBot="1" x14ac:dyDescent="0.3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5.75" thickBot="1" x14ac:dyDescent="0.3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5.75" thickBot="1" x14ac:dyDescent="0.3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5.75" thickBot="1" x14ac:dyDescent="0.3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5.75" thickBot="1" x14ac:dyDescent="0.3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5.75" thickBot="1" x14ac:dyDescent="0.3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5.75" thickBot="1" x14ac:dyDescent="0.3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5" thickBot="1" x14ac:dyDescent="0.3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5.75" thickBot="1" x14ac:dyDescent="0.3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5.75" thickBot="1" x14ac:dyDescent="0.3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5.75" thickBot="1" x14ac:dyDescent="0.3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5.75" thickBot="1" x14ac:dyDescent="0.3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5.75" thickBot="1" x14ac:dyDescent="0.3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5" thickBot="1" x14ac:dyDescent="0.3">
      <c r="B238" s="93">
        <v>42105</v>
      </c>
      <c r="C238" s="192" t="s">
        <v>24</v>
      </c>
      <c r="D238" s="242">
        <f t="shared" si="3"/>
        <v>1500</v>
      </c>
      <c r="E238" s="232"/>
      <c r="F238" s="227">
        <f>SUM(F239:F248)</f>
        <v>1500</v>
      </c>
      <c r="G238" s="233"/>
      <c r="H238" s="230"/>
      <c r="I238" s="231"/>
      <c r="J238" s="230"/>
      <c r="K238" s="230"/>
      <c r="P238" s="87"/>
      <c r="R238" s="87"/>
    </row>
    <row r="239" spans="2:18" ht="15.75" thickBot="1" x14ac:dyDescent="0.3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5.75" thickBot="1" x14ac:dyDescent="0.3">
      <c r="B240" s="88">
        <v>42105002</v>
      </c>
      <c r="C240" s="194" t="s">
        <v>145</v>
      </c>
      <c r="D240" s="242">
        <f t="shared" si="3"/>
        <v>1500</v>
      </c>
      <c r="E240" s="232"/>
      <c r="F240" s="227">
        <v>1500</v>
      </c>
      <c r="G240" s="233"/>
      <c r="H240" s="230"/>
      <c r="I240" s="231"/>
      <c r="J240" s="230"/>
      <c r="K240" s="230"/>
      <c r="P240" s="87"/>
      <c r="R240" s="87"/>
    </row>
    <row r="241" spans="2:18" ht="15.75" thickBot="1" x14ac:dyDescent="0.3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5.75" thickBot="1" x14ac:dyDescent="0.3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5.75" thickBot="1" x14ac:dyDescent="0.3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5.75" thickBot="1" x14ac:dyDescent="0.3">
      <c r="B244" s="88">
        <v>42105006</v>
      </c>
      <c r="C244" s="194" t="s">
        <v>153</v>
      </c>
      <c r="D244" s="242">
        <f t="shared" si="3"/>
        <v>0</v>
      </c>
      <c r="E244" s="232"/>
      <c r="F244" s="227"/>
      <c r="G244" s="233"/>
      <c r="H244" s="230"/>
      <c r="I244" s="231"/>
      <c r="J244" s="230"/>
      <c r="K244" s="230"/>
      <c r="P244" s="87"/>
      <c r="R244" s="87"/>
    </row>
    <row r="245" spans="2:18" ht="15.75" thickBot="1" x14ac:dyDescent="0.3">
      <c r="B245" s="88">
        <v>42105007</v>
      </c>
      <c r="C245" s="194" t="s">
        <v>155</v>
      </c>
      <c r="D245" s="242">
        <f t="shared" si="3"/>
        <v>0</v>
      </c>
      <c r="E245" s="232"/>
      <c r="F245" s="227"/>
      <c r="G245" s="233"/>
      <c r="H245" s="230"/>
      <c r="I245" s="231"/>
      <c r="J245" s="230"/>
      <c r="K245" s="230"/>
      <c r="P245" s="87"/>
      <c r="R245" s="87"/>
    </row>
    <row r="246" spans="2:18" ht="15.75" thickBot="1" x14ac:dyDescent="0.3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5.75" thickBot="1" x14ac:dyDescent="0.3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5.75" thickBot="1" x14ac:dyDescent="0.3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5" thickBot="1" x14ac:dyDescent="0.3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5" thickBot="1" x14ac:dyDescent="0.3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5" thickBot="1" x14ac:dyDescent="0.3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5" thickBot="1" x14ac:dyDescent="0.3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5" thickBot="1" x14ac:dyDescent="0.3">
      <c r="B253" s="95">
        <v>42202101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5" thickBot="1" x14ac:dyDescent="0.3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5" thickBot="1" x14ac:dyDescent="0.3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9.5" thickBot="1" x14ac:dyDescent="0.35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9.5" thickBot="1" x14ac:dyDescent="0.35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9.5" thickBot="1" x14ac:dyDescent="0.35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5.75" thickBot="1" x14ac:dyDescent="0.3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9.5" thickBot="1" x14ac:dyDescent="0.35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5.75" thickBot="1" x14ac:dyDescent="0.3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5" thickBot="1" x14ac:dyDescent="0.3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5.75" thickBot="1" x14ac:dyDescent="0.3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9.5" thickBot="1" x14ac:dyDescent="0.35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5.75" thickBot="1" x14ac:dyDescent="0.3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5.75" thickBot="1" x14ac:dyDescent="0.3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5.75" thickBot="1" x14ac:dyDescent="0.3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5.75" thickBot="1" x14ac:dyDescent="0.3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5.75" thickBot="1" x14ac:dyDescent="0.3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5.75" thickBot="1" x14ac:dyDescent="0.3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5.75" thickBot="1" x14ac:dyDescent="0.3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5.75" thickBot="1" x14ac:dyDescent="0.3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5.75" thickBot="1" x14ac:dyDescent="0.3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5.75" thickBot="1" x14ac:dyDescent="0.3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5.75" thickBot="1" x14ac:dyDescent="0.3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5.75" thickBot="1" x14ac:dyDescent="0.3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5.75" thickBot="1" x14ac:dyDescent="0.3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9.5" thickBot="1" x14ac:dyDescent="0.35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5.75" thickBot="1" x14ac:dyDescent="0.3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9.5" thickBot="1" x14ac:dyDescent="0.35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5.75" thickBot="1" x14ac:dyDescent="0.3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5.75" thickBot="1" x14ac:dyDescent="0.3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5.75" thickBot="1" x14ac:dyDescent="0.3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5.75" thickBot="1" x14ac:dyDescent="0.3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9.5" thickBot="1" x14ac:dyDescent="0.35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9.5" thickBot="1" x14ac:dyDescent="0.35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9.5" thickBot="1" x14ac:dyDescent="0.35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5" thickBot="1" x14ac:dyDescent="0.3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5" thickBot="1" x14ac:dyDescent="0.3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5" thickBot="1" x14ac:dyDescent="0.3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5" thickBot="1" x14ac:dyDescent="0.3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5" thickBot="1" x14ac:dyDescent="0.3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 x14ac:dyDescent="0.25">
      <c r="B293" s="96"/>
      <c r="C293" s="97" t="s">
        <v>42</v>
      </c>
      <c r="D293" s="243">
        <f>D5</f>
        <v>23108.86</v>
      </c>
      <c r="E293" s="243">
        <f>E5</f>
        <v>21608.86</v>
      </c>
      <c r="F293" s="243">
        <f>F210</f>
        <v>1500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5" thickTop="1" x14ac:dyDescent="0.2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topLeftCell="A22" workbookViewId="0">
      <selection activeCell="D18" sqref="D18"/>
    </sheetView>
  </sheetViews>
  <sheetFormatPr defaultRowHeight="14.25" x14ac:dyDescent="0.2"/>
  <cols>
    <col min="3" max="3" width="44.375" customWidth="1"/>
    <col min="4" max="5" width="10.875" bestFit="1" customWidth="1"/>
    <col min="6" max="6" width="17.625" customWidth="1"/>
  </cols>
  <sheetData>
    <row r="2" spans="2:6" ht="20.25" x14ac:dyDescent="0.3">
      <c r="B2" s="284" t="s">
        <v>444</v>
      </c>
      <c r="C2" s="284"/>
      <c r="D2" s="284"/>
      <c r="E2" s="284"/>
      <c r="F2" s="284"/>
    </row>
    <row r="3" spans="2:6" ht="15" thickBot="1" x14ac:dyDescent="0.25"/>
    <row r="4" spans="2:6" ht="45" thickTop="1" thickBot="1" x14ac:dyDescent="0.25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30" thickTop="1" x14ac:dyDescent="0.2">
      <c r="B5" s="201">
        <v>1</v>
      </c>
      <c r="C5" s="202" t="s">
        <v>43</v>
      </c>
      <c r="D5" s="203"/>
      <c r="E5" s="204"/>
      <c r="F5" s="157"/>
    </row>
    <row r="6" spans="2:6" ht="18" x14ac:dyDescent="0.25">
      <c r="B6" s="205">
        <v>11</v>
      </c>
      <c r="C6" s="206" t="s">
        <v>44</v>
      </c>
      <c r="D6" s="203"/>
      <c r="E6" s="204"/>
      <c r="F6" s="160"/>
    </row>
    <row r="7" spans="2:6" ht="22.5" customHeight="1" x14ac:dyDescent="0.2">
      <c r="B7" s="207">
        <v>111</v>
      </c>
      <c r="C7" s="208" t="s">
        <v>421</v>
      </c>
      <c r="D7" s="203">
        <v>100436.16</v>
      </c>
      <c r="E7" s="204">
        <v>155282.16</v>
      </c>
      <c r="F7" s="160"/>
    </row>
    <row r="8" spans="2:6" ht="22.5" customHeight="1" x14ac:dyDescent="0.2">
      <c r="B8" s="207">
        <v>112</v>
      </c>
      <c r="C8" s="208" t="s">
        <v>45</v>
      </c>
      <c r="D8" s="203"/>
      <c r="E8" s="204"/>
      <c r="F8" s="160"/>
    </row>
    <row r="9" spans="2:6" ht="22.5" customHeight="1" x14ac:dyDescent="0.2">
      <c r="B9" s="207">
        <v>113</v>
      </c>
      <c r="C9" s="208" t="s">
        <v>46</v>
      </c>
      <c r="D9" s="203"/>
      <c r="E9" s="204"/>
      <c r="F9" s="160"/>
    </row>
    <row r="10" spans="2:6" ht="22.5" customHeight="1" x14ac:dyDescent="0.2">
      <c r="B10" s="207">
        <v>114</v>
      </c>
      <c r="C10" s="208" t="s">
        <v>47</v>
      </c>
      <c r="D10" s="203"/>
      <c r="E10" s="204"/>
      <c r="F10" s="160"/>
    </row>
    <row r="11" spans="2:6" ht="22.5" customHeight="1" x14ac:dyDescent="0.2">
      <c r="B11" s="207">
        <v>115</v>
      </c>
      <c r="C11" s="208" t="s">
        <v>48</v>
      </c>
      <c r="D11" s="203"/>
      <c r="E11" s="204"/>
      <c r="F11" s="160"/>
    </row>
    <row r="12" spans="2:6" ht="22.5" customHeight="1" x14ac:dyDescent="0.2">
      <c r="B12" s="207">
        <v>116</v>
      </c>
      <c r="C12" s="208" t="s">
        <v>49</v>
      </c>
      <c r="D12" s="203"/>
      <c r="E12" s="204"/>
      <c r="F12" s="160"/>
    </row>
    <row r="13" spans="2:6" ht="22.5" customHeight="1" x14ac:dyDescent="0.2">
      <c r="B13" s="207">
        <v>117</v>
      </c>
      <c r="C13" s="208" t="s">
        <v>50</v>
      </c>
      <c r="D13" s="203"/>
      <c r="E13" s="204"/>
      <c r="F13" s="160"/>
    </row>
    <row r="14" spans="2:6" ht="22.5" customHeight="1" thickBot="1" x14ac:dyDescent="0.25">
      <c r="B14" s="207">
        <v>118</v>
      </c>
      <c r="C14" s="208" t="s">
        <v>51</v>
      </c>
      <c r="D14" s="203"/>
      <c r="E14" s="204"/>
      <c r="F14" s="160"/>
    </row>
    <row r="15" spans="2:6" ht="22.5" customHeight="1" thickBot="1" x14ac:dyDescent="0.25">
      <c r="B15" s="110"/>
      <c r="C15" s="111" t="s">
        <v>422</v>
      </c>
      <c r="D15" s="161">
        <f>SUM(D7:D14)</f>
        <v>100436.16</v>
      </c>
      <c r="E15" s="161">
        <f>SUM(E7:E14)</f>
        <v>155282.16</v>
      </c>
      <c r="F15" s="161"/>
    </row>
    <row r="16" spans="2:6" ht="20.25" x14ac:dyDescent="0.25">
      <c r="B16" s="205">
        <v>12</v>
      </c>
      <c r="C16" s="209" t="s">
        <v>52</v>
      </c>
      <c r="D16" s="210"/>
      <c r="E16" s="211"/>
      <c r="F16" s="160"/>
    </row>
    <row r="17" spans="2:6" ht="21" customHeight="1" x14ac:dyDescent="0.2">
      <c r="B17" s="207">
        <v>121</v>
      </c>
      <c r="C17" s="208" t="s">
        <v>53</v>
      </c>
      <c r="D17" s="210">
        <v>1639000</v>
      </c>
      <c r="E17" s="211">
        <v>1639000</v>
      </c>
      <c r="F17" s="160"/>
    </row>
    <row r="18" spans="2:6" ht="21" customHeight="1" x14ac:dyDescent="0.2">
      <c r="B18" s="207">
        <v>122</v>
      </c>
      <c r="C18" s="208" t="s">
        <v>54</v>
      </c>
      <c r="D18" s="210"/>
      <c r="E18" s="211"/>
      <c r="F18" s="160"/>
    </row>
    <row r="19" spans="2:6" ht="21" customHeight="1" x14ac:dyDescent="0.2">
      <c r="B19" s="207">
        <v>123</v>
      </c>
      <c r="C19" s="208" t="s">
        <v>55</v>
      </c>
      <c r="D19" s="210"/>
      <c r="E19" s="211"/>
      <c r="F19" s="160"/>
    </row>
    <row r="20" spans="2:6" ht="21" customHeight="1" x14ac:dyDescent="0.2">
      <c r="B20" s="207">
        <v>124</v>
      </c>
      <c r="C20" s="208" t="s">
        <v>56</v>
      </c>
      <c r="D20" s="210"/>
      <c r="E20" s="211"/>
      <c r="F20" s="160"/>
    </row>
    <row r="21" spans="2:6" ht="21" customHeight="1" thickBot="1" x14ac:dyDescent="0.25">
      <c r="B21" s="212">
        <v>125</v>
      </c>
      <c r="C21" s="213" t="s">
        <v>57</v>
      </c>
      <c r="D21" s="210"/>
      <c r="E21" s="211"/>
      <c r="F21" s="162"/>
    </row>
    <row r="22" spans="2:6" ht="28.5" thickBot="1" x14ac:dyDescent="0.25">
      <c r="B22" s="110"/>
      <c r="C22" s="111" t="s">
        <v>423</v>
      </c>
      <c r="D22" s="161">
        <f>SUM(D17:D21)</f>
        <v>1639000</v>
      </c>
      <c r="E22" s="161">
        <f>SUM(E17:E21)</f>
        <v>1639000</v>
      </c>
      <c r="F22" s="161"/>
    </row>
    <row r="23" spans="2:6" ht="20.25" x14ac:dyDescent="0.25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 x14ac:dyDescent="0.2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 x14ac:dyDescent="0.2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 x14ac:dyDescent="0.2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 x14ac:dyDescent="0.2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 x14ac:dyDescent="0.2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 x14ac:dyDescent="0.2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 x14ac:dyDescent="0.25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28.5" thickTop="1" x14ac:dyDescent="0.2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 x14ac:dyDescent="0.25">
      <c r="D32" s="165"/>
      <c r="E32" s="165"/>
      <c r="F32" s="165"/>
    </row>
    <row r="33" spans="2:6" ht="27" customHeight="1" thickTop="1" thickBot="1" x14ac:dyDescent="0.25">
      <c r="B33" s="282" t="s">
        <v>425</v>
      </c>
      <c r="C33" s="283"/>
      <c r="D33" s="166">
        <f>D15+D22+D31</f>
        <v>1739436.16</v>
      </c>
      <c r="E33" s="166">
        <f>E15+E22+E31</f>
        <v>1794282.16</v>
      </c>
      <c r="F33" s="167"/>
    </row>
    <row r="34" spans="2:6" ht="15" thickTop="1" x14ac:dyDescent="0.2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1"/>
  <sheetViews>
    <sheetView rightToLeft="1" tabSelected="1" topLeftCell="A26" zoomScale="96" zoomScaleNormal="96" workbookViewId="0">
      <selection activeCell="E14" sqref="E14:E21"/>
    </sheetView>
  </sheetViews>
  <sheetFormatPr defaultRowHeight="14.25" x14ac:dyDescent="0.2"/>
  <cols>
    <col min="3" max="3" width="8.125" bestFit="1" customWidth="1"/>
    <col min="4" max="4" width="33.375" customWidth="1"/>
    <col min="5" max="5" width="11.375" bestFit="1" customWidth="1"/>
    <col min="6" max="6" width="12.375" bestFit="1" customWidth="1"/>
    <col min="7" max="7" width="23.375" customWidth="1"/>
  </cols>
  <sheetData>
    <row r="2" spans="3:7" ht="20.25" x14ac:dyDescent="0.3">
      <c r="C2" s="284" t="s">
        <v>445</v>
      </c>
      <c r="D2" s="284"/>
      <c r="E2" s="284"/>
      <c r="F2" s="284"/>
      <c r="G2" s="284"/>
    </row>
    <row r="3" spans="3:7" ht="15" thickBot="1" x14ac:dyDescent="0.25"/>
    <row r="4" spans="3:7" ht="36" thickTop="1" thickBot="1" x14ac:dyDescent="0.25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30" thickTop="1" x14ac:dyDescent="0.2">
      <c r="C5" s="106">
        <v>2</v>
      </c>
      <c r="D5" s="105" t="s">
        <v>428</v>
      </c>
      <c r="E5" s="155"/>
      <c r="F5" s="156"/>
      <c r="G5" s="157"/>
    </row>
    <row r="6" spans="3:7" ht="20.25" x14ac:dyDescent="0.25">
      <c r="C6" s="102">
        <v>21</v>
      </c>
      <c r="D6" s="103" t="s">
        <v>65</v>
      </c>
      <c r="E6" s="158"/>
      <c r="F6" s="159"/>
      <c r="G6" s="160"/>
    </row>
    <row r="7" spans="3:7" ht="15.75" x14ac:dyDescent="0.2">
      <c r="C7" s="104">
        <v>211</v>
      </c>
      <c r="D7" s="33" t="s">
        <v>66</v>
      </c>
      <c r="E7" s="158"/>
      <c r="F7" s="159"/>
      <c r="G7" s="160"/>
    </row>
    <row r="8" spans="3:7" ht="15.75" x14ac:dyDescent="0.2">
      <c r="C8" s="104">
        <v>212</v>
      </c>
      <c r="D8" s="33" t="s">
        <v>67</v>
      </c>
      <c r="E8" s="158"/>
      <c r="F8" s="159"/>
      <c r="G8" s="160"/>
    </row>
    <row r="9" spans="3:7" ht="15.75" x14ac:dyDescent="0.2">
      <c r="C9" s="104">
        <v>213</v>
      </c>
      <c r="D9" s="33" t="s">
        <v>68</v>
      </c>
      <c r="E9" s="158">
        <v>250000</v>
      </c>
      <c r="F9" s="159">
        <v>300000</v>
      </c>
      <c r="G9" s="160"/>
    </row>
    <row r="10" spans="3:7" ht="15.75" x14ac:dyDescent="0.2">
      <c r="C10" s="104">
        <v>214</v>
      </c>
      <c r="D10" s="33" t="s">
        <v>69</v>
      </c>
      <c r="E10" s="158"/>
      <c r="F10" s="159"/>
      <c r="G10" s="160"/>
    </row>
    <row r="11" spans="3:7" ht="15.75" x14ac:dyDescent="0.2">
      <c r="C11" s="104">
        <v>215</v>
      </c>
      <c r="D11" s="33" t="s">
        <v>70</v>
      </c>
      <c r="E11" s="158"/>
      <c r="F11" s="159"/>
      <c r="G11" s="160"/>
    </row>
    <row r="12" spans="3:7" ht="16.5" thickBot="1" x14ac:dyDescent="0.25">
      <c r="C12" s="104">
        <v>216</v>
      </c>
      <c r="D12" s="33" t="s">
        <v>71</v>
      </c>
      <c r="E12" s="158"/>
      <c r="F12" s="159"/>
      <c r="G12" s="160"/>
    </row>
    <row r="13" spans="3:7" ht="28.5" thickBot="1" x14ac:dyDescent="0.25">
      <c r="C13" s="110"/>
      <c r="D13" s="111" t="s">
        <v>429</v>
      </c>
      <c r="E13" s="161">
        <f>SUM(E7:E12)</f>
        <v>250000</v>
      </c>
      <c r="F13" s="161">
        <f>SUM(F7:F12)</f>
        <v>300000</v>
      </c>
      <c r="G13" s="161"/>
    </row>
    <row r="14" spans="3:7" ht="20.25" x14ac:dyDescent="0.25">
      <c r="C14" s="205">
        <v>22</v>
      </c>
      <c r="D14" s="209" t="s">
        <v>72</v>
      </c>
      <c r="E14" s="210"/>
      <c r="F14" s="211"/>
      <c r="G14" s="160"/>
    </row>
    <row r="15" spans="3:7" ht="15.75" x14ac:dyDescent="0.2">
      <c r="C15" s="207">
        <v>221</v>
      </c>
      <c r="D15" s="208" t="s">
        <v>73</v>
      </c>
      <c r="E15" s="210"/>
      <c r="F15" s="211"/>
      <c r="G15" s="160"/>
    </row>
    <row r="16" spans="3:7" ht="15.75" x14ac:dyDescent="0.2">
      <c r="C16" s="207">
        <v>222</v>
      </c>
      <c r="D16" s="208" t="s">
        <v>74</v>
      </c>
      <c r="E16" s="210"/>
      <c r="F16" s="211"/>
      <c r="G16" s="160"/>
    </row>
    <row r="17" spans="3:7" ht="15.75" x14ac:dyDescent="0.2">
      <c r="C17" s="207">
        <v>223</v>
      </c>
      <c r="D17" s="208" t="s">
        <v>75</v>
      </c>
      <c r="E17" s="210"/>
      <c r="F17" s="211"/>
      <c r="G17" s="160"/>
    </row>
    <row r="18" spans="3:7" ht="15.75" x14ac:dyDescent="0.2">
      <c r="C18" s="207">
        <v>224</v>
      </c>
      <c r="D18" s="213" t="s">
        <v>76</v>
      </c>
      <c r="E18" s="210"/>
      <c r="F18" s="211"/>
      <c r="G18" s="162"/>
    </row>
    <row r="19" spans="3:7" ht="15.75" x14ac:dyDescent="0.2">
      <c r="C19" s="207">
        <v>225</v>
      </c>
      <c r="D19" s="213" t="s">
        <v>77</v>
      </c>
      <c r="E19" s="245">
        <f>F19+'تقرير المصروفات '!E134</f>
        <v>391699.71</v>
      </c>
      <c r="F19" s="211">
        <v>376716.21</v>
      </c>
      <c r="G19" s="162"/>
    </row>
    <row r="20" spans="3:7" ht="15.75" x14ac:dyDescent="0.2">
      <c r="C20" s="207">
        <v>226</v>
      </c>
      <c r="D20" s="213" t="s">
        <v>78</v>
      </c>
      <c r="E20" s="210"/>
      <c r="F20" s="211"/>
      <c r="G20" s="162"/>
    </row>
    <row r="21" spans="3:7" ht="16.5" thickBot="1" x14ac:dyDescent="0.25">
      <c r="C21" s="207">
        <v>227</v>
      </c>
      <c r="D21" s="213" t="s">
        <v>79</v>
      </c>
      <c r="E21" s="210"/>
      <c r="F21" s="211"/>
      <c r="G21" s="162"/>
    </row>
    <row r="22" spans="3:7" ht="28.5" thickBot="1" x14ac:dyDescent="0.25">
      <c r="C22" s="110"/>
      <c r="D22" s="111" t="s">
        <v>431</v>
      </c>
      <c r="E22" s="161">
        <f>SUM(E15:E21)</f>
        <v>391699.71</v>
      </c>
      <c r="F22" s="161">
        <f>SUM(F15:F21)</f>
        <v>376716.21</v>
      </c>
      <c r="G22" s="161"/>
    </row>
    <row r="23" spans="3:7" ht="20.25" x14ac:dyDescent="0.25">
      <c r="C23" s="214">
        <v>23</v>
      </c>
      <c r="D23" s="215" t="s">
        <v>430</v>
      </c>
      <c r="E23" s="203"/>
      <c r="F23" s="204"/>
      <c r="G23" s="157"/>
    </row>
    <row r="24" spans="3:7" ht="20.25" x14ac:dyDescent="0.25">
      <c r="C24" s="214">
        <v>231</v>
      </c>
      <c r="D24" s="215" t="s">
        <v>430</v>
      </c>
      <c r="E24" s="203"/>
      <c r="F24" s="204"/>
      <c r="G24" s="157"/>
    </row>
    <row r="25" spans="3:7" ht="15.75" x14ac:dyDescent="0.2">
      <c r="C25" s="207">
        <v>23101</v>
      </c>
      <c r="D25" s="208" t="s">
        <v>80</v>
      </c>
      <c r="E25" s="246">
        <f>F25+'تقرير الايرادات والتبرعات '!G12+'تقرير الايرادات والتبرعات '!H12-'تقرير المصروفات '!F211</f>
        <v>71250</v>
      </c>
      <c r="F25" s="204">
        <v>72750</v>
      </c>
      <c r="G25" s="160"/>
    </row>
    <row r="26" spans="3:7" ht="15.75" x14ac:dyDescent="0.2">
      <c r="C26" s="207">
        <v>23102</v>
      </c>
      <c r="D26" s="208" t="s">
        <v>442</v>
      </c>
      <c r="E26" s="246">
        <f>F26+'تقرير الايرادات والتبرعات '!D19+'تقرير الايرادات والتبرعات '!E19-'تقرير المصروفات '!F249-'تقرير المصروفات '!E6</f>
        <v>1026486.45</v>
      </c>
      <c r="F26" s="204">
        <v>1044815.95</v>
      </c>
      <c r="G26" s="160"/>
    </row>
    <row r="27" spans="3:7" ht="16.5" thickBot="1" x14ac:dyDescent="0.25">
      <c r="C27" s="207">
        <v>23103</v>
      </c>
      <c r="D27" s="208" t="s">
        <v>81</v>
      </c>
      <c r="E27" s="246">
        <f>'تقرير الايرادات والتبرعات '!J25+'تقرير الايرادات والتبرعات '!K25-'تقرير المصروفات '!H256</f>
        <v>0</v>
      </c>
      <c r="F27" s="204"/>
      <c r="G27" s="160"/>
    </row>
    <row r="28" spans="3:7" ht="27.75" x14ac:dyDescent="0.2">
      <c r="C28" s="112"/>
      <c r="D28" s="113" t="s">
        <v>432</v>
      </c>
      <c r="E28" s="164">
        <f>SUM(E25:E27)</f>
        <v>1097736.45</v>
      </c>
      <c r="F28" s="164">
        <f>SUM(F25:F27)</f>
        <v>1117565.95</v>
      </c>
      <c r="G28" s="164"/>
    </row>
    <row r="29" spans="3:7" ht="15" thickBot="1" x14ac:dyDescent="0.25">
      <c r="E29" s="165"/>
      <c r="F29" s="165"/>
      <c r="G29" s="165"/>
    </row>
    <row r="30" spans="3:7" ht="29.25" thickTop="1" thickBot="1" x14ac:dyDescent="0.25">
      <c r="C30" s="282" t="s">
        <v>433</v>
      </c>
      <c r="D30" s="283"/>
      <c r="E30" s="166">
        <f>E13+E22+E28</f>
        <v>1739436.16</v>
      </c>
      <c r="F30" s="166">
        <f>F13+F22+F28</f>
        <v>1794282.16</v>
      </c>
      <c r="G30" s="167"/>
    </row>
    <row r="31" spans="3:7" ht="15" thickTop="1" x14ac:dyDescent="0.2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workbookViewId="0">
      <selection activeCell="C10" sqref="C10:C11"/>
    </sheetView>
  </sheetViews>
  <sheetFormatPr defaultRowHeight="14.25" x14ac:dyDescent="0.2"/>
  <cols>
    <col min="2" max="2" width="34.25" customWidth="1"/>
    <col min="3" max="3" width="16.625" style="10" customWidth="1"/>
    <col min="4" max="4" width="22.875" customWidth="1"/>
  </cols>
  <sheetData>
    <row r="3" spans="2:4" ht="23.25" x14ac:dyDescent="0.35">
      <c r="B3" s="285" t="s">
        <v>176</v>
      </c>
      <c r="C3" s="285"/>
      <c r="D3" s="285"/>
    </row>
    <row r="4" spans="2:4" ht="15" thickBot="1" x14ac:dyDescent="0.25"/>
    <row r="5" spans="2:4" ht="43.5" customHeight="1" thickTop="1" thickBot="1" x14ac:dyDescent="0.25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 x14ac:dyDescent="0.2">
      <c r="B6" s="58" t="s">
        <v>169</v>
      </c>
      <c r="C6" s="67"/>
      <c r="D6" s="59"/>
    </row>
    <row r="7" spans="2:4" s="57" customFormat="1" ht="43.5" customHeight="1" x14ac:dyDescent="0.2">
      <c r="B7" s="58" t="s">
        <v>170</v>
      </c>
      <c r="C7" s="67"/>
      <c r="D7" s="60"/>
    </row>
    <row r="8" spans="2:4" s="57" customFormat="1" ht="43.5" customHeight="1" x14ac:dyDescent="0.2">
      <c r="B8" s="77" t="s">
        <v>175</v>
      </c>
      <c r="C8" s="78">
        <f>SUM(C6:C7)</f>
        <v>0</v>
      </c>
      <c r="D8" s="79"/>
    </row>
    <row r="9" spans="2:4" ht="33" customHeight="1" x14ac:dyDescent="0.3">
      <c r="B9" s="70" t="s">
        <v>171</v>
      </c>
      <c r="C9" s="68"/>
      <c r="D9" s="61"/>
    </row>
    <row r="10" spans="2:4" ht="43.5" customHeight="1" x14ac:dyDescent="0.25">
      <c r="B10" s="62" t="s">
        <v>439</v>
      </c>
      <c r="C10" s="69"/>
      <c r="D10" s="61"/>
    </row>
    <row r="11" spans="2:4" ht="43.5" customHeight="1" x14ac:dyDescent="0.25">
      <c r="B11" s="62" t="s">
        <v>440</v>
      </c>
      <c r="C11" s="69"/>
      <c r="D11" s="61"/>
    </row>
    <row r="12" spans="2:4" ht="43.5" customHeight="1" x14ac:dyDescent="0.25">
      <c r="B12" s="62" t="s">
        <v>172</v>
      </c>
      <c r="C12" s="69"/>
      <c r="D12" s="61"/>
    </row>
    <row r="13" spans="2:4" ht="43.5" customHeight="1" x14ac:dyDescent="0.25">
      <c r="B13" s="62" t="s">
        <v>172</v>
      </c>
      <c r="C13" s="69"/>
      <c r="D13" s="61"/>
    </row>
    <row r="14" spans="2:4" ht="43.5" customHeight="1" x14ac:dyDescent="0.25">
      <c r="B14" s="62" t="s">
        <v>172</v>
      </c>
      <c r="C14" s="69"/>
      <c r="D14" s="61"/>
    </row>
    <row r="15" spans="2:4" ht="43.5" customHeight="1" x14ac:dyDescent="0.25">
      <c r="B15" s="62" t="s">
        <v>172</v>
      </c>
      <c r="C15" s="69"/>
      <c r="D15" s="61"/>
    </row>
    <row r="16" spans="2:4" ht="43.5" customHeight="1" x14ac:dyDescent="0.25">
      <c r="B16" s="62" t="s">
        <v>172</v>
      </c>
      <c r="C16" s="69"/>
      <c r="D16" s="61"/>
    </row>
    <row r="17" spans="2:4" ht="43.5" customHeight="1" x14ac:dyDescent="0.2">
      <c r="B17" s="71" t="s">
        <v>173</v>
      </c>
      <c r="C17" s="72">
        <f>SUM(C10:C16)</f>
        <v>0</v>
      </c>
      <c r="D17" s="73"/>
    </row>
    <row r="18" spans="2:4" ht="9" customHeight="1" x14ac:dyDescent="0.2">
      <c r="B18" s="63"/>
      <c r="C18" s="68"/>
      <c r="D18" s="61"/>
    </row>
    <row r="19" spans="2:4" ht="43.5" customHeight="1" thickBot="1" x14ac:dyDescent="0.25">
      <c r="B19" s="74" t="s">
        <v>174</v>
      </c>
      <c r="C19" s="75">
        <f>C8-C17</f>
        <v>0</v>
      </c>
      <c r="D19" s="76"/>
    </row>
    <row r="20" spans="2:4" ht="15" thickTop="1" x14ac:dyDescent="0.2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1"/>
  <sheetViews>
    <sheetView rightToLeft="1" topLeftCell="A13" zoomScale="80" zoomScaleNormal="80" workbookViewId="0">
      <selection activeCell="J50" sqref="J50"/>
    </sheetView>
  </sheetViews>
  <sheetFormatPr defaultRowHeight="14.25" x14ac:dyDescent="0.2"/>
  <cols>
    <col min="2" max="2" width="10" bestFit="1" customWidth="1"/>
    <col min="3" max="3" width="39.75" bestFit="1" customWidth="1"/>
    <col min="4" max="4" width="12.375" customWidth="1"/>
    <col min="5" max="5" width="2.75" customWidth="1"/>
    <col min="6" max="6" width="10" bestFit="1" customWidth="1"/>
    <col min="7" max="7" width="34.25" customWidth="1"/>
    <col min="8" max="8" width="13.375" customWidth="1"/>
    <col min="9" max="9" width="1.375" customWidth="1"/>
    <col min="10" max="10" width="13.625" style="10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375" bestFit="1" customWidth="1"/>
    <col min="265" max="265" width="1.37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375" bestFit="1" customWidth="1"/>
    <col min="521" max="521" width="1.37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375" bestFit="1" customWidth="1"/>
    <col min="777" max="777" width="1.37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375" bestFit="1" customWidth="1"/>
    <col min="1033" max="1033" width="1.37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375" bestFit="1" customWidth="1"/>
    <col min="1289" max="1289" width="1.37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375" bestFit="1" customWidth="1"/>
    <col min="1545" max="1545" width="1.37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375" bestFit="1" customWidth="1"/>
    <col min="1801" max="1801" width="1.37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375" bestFit="1" customWidth="1"/>
    <col min="2057" max="2057" width="1.37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375" bestFit="1" customWidth="1"/>
    <col min="2313" max="2313" width="1.37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375" bestFit="1" customWidth="1"/>
    <col min="2569" max="2569" width="1.37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375" bestFit="1" customWidth="1"/>
    <col min="2825" max="2825" width="1.37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375" bestFit="1" customWidth="1"/>
    <col min="3081" max="3081" width="1.37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375" bestFit="1" customWidth="1"/>
    <col min="3337" max="3337" width="1.37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375" bestFit="1" customWidth="1"/>
    <col min="3593" max="3593" width="1.37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375" bestFit="1" customWidth="1"/>
    <col min="3849" max="3849" width="1.37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375" bestFit="1" customWidth="1"/>
    <col min="4105" max="4105" width="1.37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375" bestFit="1" customWidth="1"/>
    <col min="4361" max="4361" width="1.37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375" bestFit="1" customWidth="1"/>
    <col min="4617" max="4617" width="1.37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375" bestFit="1" customWidth="1"/>
    <col min="4873" max="4873" width="1.37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375" bestFit="1" customWidth="1"/>
    <col min="5129" max="5129" width="1.37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375" bestFit="1" customWidth="1"/>
    <col min="5385" max="5385" width="1.37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375" bestFit="1" customWidth="1"/>
    <col min="5641" max="5641" width="1.37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375" bestFit="1" customWidth="1"/>
    <col min="5897" max="5897" width="1.37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375" bestFit="1" customWidth="1"/>
    <col min="6153" max="6153" width="1.37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375" bestFit="1" customWidth="1"/>
    <col min="6409" max="6409" width="1.37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375" bestFit="1" customWidth="1"/>
    <col min="6665" max="6665" width="1.37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375" bestFit="1" customWidth="1"/>
    <col min="6921" max="6921" width="1.37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375" bestFit="1" customWidth="1"/>
    <col min="7177" max="7177" width="1.37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375" bestFit="1" customWidth="1"/>
    <col min="7433" max="7433" width="1.37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375" bestFit="1" customWidth="1"/>
    <col min="7689" max="7689" width="1.37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375" bestFit="1" customWidth="1"/>
    <col min="7945" max="7945" width="1.37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375" bestFit="1" customWidth="1"/>
    <col min="8201" max="8201" width="1.37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375" bestFit="1" customWidth="1"/>
    <col min="8457" max="8457" width="1.37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375" bestFit="1" customWidth="1"/>
    <col min="8713" max="8713" width="1.37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375" bestFit="1" customWidth="1"/>
    <col min="8969" max="8969" width="1.37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375" bestFit="1" customWidth="1"/>
    <col min="9225" max="9225" width="1.37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375" bestFit="1" customWidth="1"/>
    <col min="9481" max="9481" width="1.37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375" bestFit="1" customWidth="1"/>
    <col min="9737" max="9737" width="1.37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375" bestFit="1" customWidth="1"/>
    <col min="9993" max="9993" width="1.37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375" bestFit="1" customWidth="1"/>
    <col min="10249" max="10249" width="1.37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375" bestFit="1" customWidth="1"/>
    <col min="10505" max="10505" width="1.37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375" bestFit="1" customWidth="1"/>
    <col min="10761" max="10761" width="1.37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375" bestFit="1" customWidth="1"/>
    <col min="11017" max="11017" width="1.37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375" bestFit="1" customWidth="1"/>
    <col min="11273" max="11273" width="1.37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375" bestFit="1" customWidth="1"/>
    <col min="11529" max="11529" width="1.37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375" bestFit="1" customWidth="1"/>
    <col min="11785" max="11785" width="1.37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375" bestFit="1" customWidth="1"/>
    <col min="12041" max="12041" width="1.37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375" bestFit="1" customWidth="1"/>
    <col min="12297" max="12297" width="1.37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375" bestFit="1" customWidth="1"/>
    <col min="12553" max="12553" width="1.37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375" bestFit="1" customWidth="1"/>
    <col min="12809" max="12809" width="1.37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375" bestFit="1" customWidth="1"/>
    <col min="13065" max="13065" width="1.37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375" bestFit="1" customWidth="1"/>
    <col min="13321" max="13321" width="1.37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375" bestFit="1" customWidth="1"/>
    <col min="13577" max="13577" width="1.37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375" bestFit="1" customWidth="1"/>
    <col min="13833" max="13833" width="1.37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375" bestFit="1" customWidth="1"/>
    <col min="14089" max="14089" width="1.37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375" bestFit="1" customWidth="1"/>
    <col min="14345" max="14345" width="1.37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375" bestFit="1" customWidth="1"/>
    <col min="14601" max="14601" width="1.37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375" bestFit="1" customWidth="1"/>
    <col min="14857" max="14857" width="1.37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375" bestFit="1" customWidth="1"/>
    <col min="15113" max="15113" width="1.37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375" bestFit="1" customWidth="1"/>
    <col min="15369" max="15369" width="1.37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375" bestFit="1" customWidth="1"/>
    <col min="15625" max="15625" width="1.37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375" bestFit="1" customWidth="1"/>
    <col min="15881" max="15881" width="1.37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375" bestFit="1" customWidth="1"/>
    <col min="16137" max="16137" width="1.375" customWidth="1"/>
    <col min="16138" max="16138" width="13.625" customWidth="1"/>
  </cols>
  <sheetData>
    <row r="2" spans="2:10" ht="25.5" x14ac:dyDescent="0.35">
      <c r="B2" s="294" t="s">
        <v>446</v>
      </c>
      <c r="C2" s="294"/>
      <c r="D2" s="294"/>
      <c r="E2" s="294"/>
      <c r="F2" s="294"/>
      <c r="G2" s="294"/>
      <c r="H2" s="294"/>
      <c r="I2" s="294"/>
      <c r="J2" s="294"/>
    </row>
    <row r="3" spans="2:10" ht="20.25" x14ac:dyDescent="0.3">
      <c r="B3" s="83"/>
      <c r="C3" s="83"/>
      <c r="D3" s="83"/>
      <c r="E3" s="83"/>
      <c r="F3" s="83"/>
      <c r="G3" s="83"/>
      <c r="H3" s="83"/>
    </row>
    <row r="4" spans="2:10" ht="15" thickBot="1" x14ac:dyDescent="0.25"/>
    <row r="5" spans="2:10" ht="48" customHeight="1" thickTop="1" thickBot="1" x14ac:dyDescent="0.25">
      <c r="B5" s="288" t="s">
        <v>434</v>
      </c>
      <c r="C5" s="289"/>
      <c r="D5" s="290"/>
      <c r="F5" s="291" t="s">
        <v>435</v>
      </c>
      <c r="G5" s="292"/>
      <c r="H5" s="293"/>
      <c r="J5" s="286" t="s">
        <v>438</v>
      </c>
    </row>
    <row r="6" spans="2:10" ht="17.25" thickTop="1" thickBot="1" x14ac:dyDescent="0.3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87"/>
    </row>
    <row r="7" spans="2:10" ht="25.5" customHeight="1" thickTop="1" x14ac:dyDescent="0.25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 x14ac:dyDescent="0.25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 x14ac:dyDescent="0.25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 x14ac:dyDescent="0.25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 x14ac:dyDescent="0.25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 x14ac:dyDescent="0.25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 x14ac:dyDescent="0.25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 x14ac:dyDescent="0.25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 x14ac:dyDescent="0.25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 x14ac:dyDescent="0.25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 x14ac:dyDescent="0.25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 x14ac:dyDescent="0.25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 x14ac:dyDescent="0.25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 x14ac:dyDescent="0.25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 x14ac:dyDescent="0.25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 x14ac:dyDescent="0.25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 x14ac:dyDescent="0.25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 x14ac:dyDescent="0.25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 x14ac:dyDescent="0.25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 x14ac:dyDescent="0.25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 x14ac:dyDescent="0.25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 x14ac:dyDescent="0.25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 x14ac:dyDescent="0.25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 x14ac:dyDescent="0.25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 x14ac:dyDescent="0.25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 x14ac:dyDescent="0.25">
      <c r="B32" s="123">
        <v>42105</v>
      </c>
      <c r="C32" s="47" t="s">
        <v>24</v>
      </c>
      <c r="D32" s="174">
        <f>'تقرير المصروفات '!F238</f>
        <v>1500</v>
      </c>
      <c r="E32" s="117"/>
      <c r="F32" s="123">
        <v>31105</v>
      </c>
      <c r="G32" s="126" t="s">
        <v>142</v>
      </c>
      <c r="H32" s="175">
        <f>'تقرير الايرادات والتبرعات '!G10</f>
        <v>0</v>
      </c>
      <c r="J32" s="140">
        <f t="shared" si="0"/>
        <v>-1500</v>
      </c>
      <c r="K32" s="244">
        <f>SUM(H33:H42)</f>
        <v>0</v>
      </c>
    </row>
    <row r="33" spans="2:11" ht="25.5" customHeight="1" x14ac:dyDescent="0.25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 x14ac:dyDescent="0.25">
      <c r="B34" s="124">
        <v>42105002</v>
      </c>
      <c r="C34" s="135" t="s">
        <v>145</v>
      </c>
      <c r="D34" s="174">
        <f>'تقرير المصروفات '!F240</f>
        <v>1500</v>
      </c>
      <c r="E34" s="117"/>
      <c r="F34" s="124">
        <v>31105002</v>
      </c>
      <c r="G34" s="125" t="s">
        <v>146</v>
      </c>
      <c r="H34" s="175"/>
      <c r="J34" s="140">
        <f t="shared" si="0"/>
        <v>-1500</v>
      </c>
    </row>
    <row r="35" spans="2:11" ht="25.5" customHeight="1" x14ac:dyDescent="0.25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 x14ac:dyDescent="0.25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 x14ac:dyDescent="0.25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 x14ac:dyDescent="0.25">
      <c r="B38" s="124">
        <v>42105006</v>
      </c>
      <c r="C38" s="135" t="s">
        <v>153</v>
      </c>
      <c r="D38" s="174">
        <f>'تقرير المصروفات '!F244</f>
        <v>0</v>
      </c>
      <c r="E38" s="117"/>
      <c r="F38" s="124">
        <v>31105006</v>
      </c>
      <c r="G38" s="125" t="s">
        <v>154</v>
      </c>
      <c r="H38" s="175"/>
      <c r="J38" s="140">
        <f t="shared" si="0"/>
        <v>0</v>
      </c>
    </row>
    <row r="39" spans="2:11" ht="25.5" customHeight="1" x14ac:dyDescent="0.25">
      <c r="B39" s="124">
        <v>42105007</v>
      </c>
      <c r="C39" s="135" t="s">
        <v>155</v>
      </c>
      <c r="D39" s="174">
        <f>'تقرير المصروفات '!F245</f>
        <v>0</v>
      </c>
      <c r="E39" s="117"/>
      <c r="F39" s="124">
        <v>31105007</v>
      </c>
      <c r="G39" s="125" t="s">
        <v>156</v>
      </c>
      <c r="H39" s="175"/>
      <c r="J39" s="140">
        <f t="shared" si="0"/>
        <v>0</v>
      </c>
    </row>
    <row r="40" spans="2:11" ht="25.5" customHeight="1" x14ac:dyDescent="0.25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 x14ac:dyDescent="0.25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 x14ac:dyDescent="0.25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 x14ac:dyDescent="0.25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 x14ac:dyDescent="0.25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 x14ac:dyDescent="0.25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 x14ac:dyDescent="0.25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 x14ac:dyDescent="0.3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 x14ac:dyDescent="0.25">
      <c r="B48" s="138"/>
      <c r="C48" s="50" t="s">
        <v>166</v>
      </c>
      <c r="D48" s="170">
        <f>D7+D8+D17+D26+D32</f>
        <v>1500</v>
      </c>
      <c r="E48" s="119"/>
      <c r="F48" s="128"/>
      <c r="G48" s="50" t="s">
        <v>42</v>
      </c>
      <c r="H48" s="177">
        <f>H7+H8+H17+H26+H32+H43</f>
        <v>0</v>
      </c>
      <c r="J48" s="51">
        <f>H48-D48</f>
        <v>-1500</v>
      </c>
    </row>
    <row r="49" spans="2:10" ht="25.5" customHeight="1" thickBot="1" x14ac:dyDescent="0.35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72750</v>
      </c>
    </row>
    <row r="50" spans="2:10" ht="25.5" customHeight="1" thickBot="1" x14ac:dyDescent="0.25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71250</v>
      </c>
    </row>
    <row r="51" spans="2:10" ht="15" thickTop="1" x14ac:dyDescent="0.2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yosef</cp:lastModifiedBy>
  <cp:lastPrinted>2019-04-10T08:14:35Z</cp:lastPrinted>
  <dcterms:created xsi:type="dcterms:W3CDTF">2019-03-19T22:52:13Z</dcterms:created>
  <dcterms:modified xsi:type="dcterms:W3CDTF">2022-05-07T19:03:25Z</dcterms:modified>
</cp:coreProperties>
</file>